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740" windowHeight="1221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2" i="1" l="1"/>
  <c r="W182" i="1"/>
  <c r="U182" i="1"/>
  <c r="S182" i="1"/>
  <c r="Q182" i="1"/>
  <c r="O182" i="1"/>
  <c r="M182" i="1"/>
  <c r="D213" i="1" l="1"/>
  <c r="D260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D236" i="1"/>
  <c r="AA235" i="1"/>
  <c r="Y235" i="1"/>
  <c r="W235" i="1"/>
  <c r="U235" i="1"/>
  <c r="S235" i="1"/>
  <c r="Q235" i="1"/>
  <c r="O235" i="1"/>
  <c r="M235" i="1"/>
  <c r="D164" i="1"/>
  <c r="E138" i="1"/>
  <c r="F138" i="1"/>
  <c r="G138" i="1"/>
  <c r="H138" i="1"/>
  <c r="I138" i="1"/>
  <c r="J138" i="1"/>
  <c r="K138" i="1"/>
  <c r="L138" i="1"/>
  <c r="N138" i="1"/>
  <c r="P138" i="1"/>
  <c r="R138" i="1"/>
  <c r="T138" i="1"/>
  <c r="V138" i="1"/>
  <c r="X138" i="1"/>
  <c r="Z138" i="1"/>
  <c r="D138" i="1"/>
  <c r="E113" i="1"/>
  <c r="F113" i="1"/>
  <c r="G113" i="1"/>
  <c r="H113" i="1"/>
  <c r="I113" i="1"/>
  <c r="J113" i="1"/>
  <c r="K113" i="1"/>
  <c r="L113" i="1"/>
  <c r="N113" i="1"/>
  <c r="P113" i="1"/>
  <c r="R113" i="1"/>
  <c r="T113" i="1"/>
  <c r="V113" i="1"/>
  <c r="X113" i="1"/>
  <c r="Z113" i="1"/>
  <c r="D113" i="1"/>
  <c r="AA112" i="1"/>
  <c r="Y112" i="1"/>
  <c r="W112" i="1"/>
  <c r="U112" i="1"/>
  <c r="S112" i="1"/>
  <c r="Q112" i="1"/>
  <c r="O112" i="1"/>
  <c r="M112" i="1"/>
  <c r="F87" i="1"/>
  <c r="G87" i="1"/>
  <c r="H87" i="1"/>
  <c r="I87" i="1"/>
  <c r="K87" i="1"/>
  <c r="L87" i="1"/>
  <c r="N87" i="1"/>
  <c r="P87" i="1"/>
  <c r="R87" i="1"/>
  <c r="T87" i="1"/>
  <c r="V87" i="1"/>
  <c r="X87" i="1"/>
  <c r="Z87" i="1"/>
  <c r="E87" i="1"/>
  <c r="E63" i="1"/>
  <c r="F63" i="1"/>
  <c r="G63" i="1"/>
  <c r="H63" i="1"/>
  <c r="I63" i="1"/>
  <c r="J63" i="1"/>
  <c r="K63" i="1"/>
  <c r="L63" i="1"/>
  <c r="N63" i="1"/>
  <c r="P63" i="1"/>
  <c r="R63" i="1"/>
  <c r="T63" i="1"/>
  <c r="V63" i="1"/>
  <c r="X63" i="1"/>
  <c r="Z63" i="1"/>
  <c r="D63" i="1"/>
  <c r="E39" i="1"/>
  <c r="F39" i="1"/>
  <c r="G39" i="1"/>
  <c r="H39" i="1"/>
  <c r="I39" i="1"/>
  <c r="L39" i="1"/>
  <c r="N39" i="1"/>
  <c r="P39" i="1"/>
  <c r="R39" i="1"/>
  <c r="T39" i="1"/>
  <c r="V39" i="1"/>
  <c r="X39" i="1"/>
  <c r="Z39" i="1"/>
  <c r="D39" i="1"/>
  <c r="AA245" i="1" l="1"/>
  <c r="Y245" i="1"/>
  <c r="W245" i="1"/>
  <c r="U245" i="1"/>
  <c r="S245" i="1"/>
  <c r="Q245" i="1"/>
  <c r="O245" i="1"/>
  <c r="M245" i="1"/>
  <c r="AA222" i="1"/>
  <c r="Y222" i="1"/>
  <c r="W222" i="1"/>
  <c r="U222" i="1"/>
  <c r="S222" i="1"/>
  <c r="Q222" i="1"/>
  <c r="O222" i="1"/>
  <c r="M222" i="1"/>
  <c r="AA198" i="1"/>
  <c r="Y198" i="1"/>
  <c r="W198" i="1"/>
  <c r="U198" i="1"/>
  <c r="S198" i="1"/>
  <c r="Q198" i="1"/>
  <c r="O198" i="1"/>
  <c r="M198" i="1"/>
  <c r="AA174" i="1"/>
  <c r="Y174" i="1"/>
  <c r="W174" i="1"/>
  <c r="U174" i="1"/>
  <c r="S174" i="1"/>
  <c r="Q174" i="1"/>
  <c r="O174" i="1"/>
  <c r="M174" i="1"/>
  <c r="AA149" i="1"/>
  <c r="Y149" i="1"/>
  <c r="W149" i="1"/>
  <c r="U149" i="1"/>
  <c r="S149" i="1"/>
  <c r="Q149" i="1"/>
  <c r="O149" i="1"/>
  <c r="M149" i="1"/>
  <c r="AA122" i="1"/>
  <c r="Y122" i="1"/>
  <c r="W122" i="1"/>
  <c r="U122" i="1"/>
  <c r="S122" i="1"/>
  <c r="Q122" i="1"/>
  <c r="O122" i="1"/>
  <c r="M122" i="1"/>
  <c r="AA97" i="1"/>
  <c r="Y97" i="1"/>
  <c r="W97" i="1"/>
  <c r="U97" i="1"/>
  <c r="S97" i="1"/>
  <c r="Q97" i="1"/>
  <c r="O97" i="1"/>
  <c r="M97" i="1"/>
  <c r="AA73" i="1"/>
  <c r="Y73" i="1"/>
  <c r="W73" i="1"/>
  <c r="U73" i="1"/>
  <c r="S73" i="1"/>
  <c r="Q73" i="1"/>
  <c r="O73" i="1"/>
  <c r="M73" i="1"/>
  <c r="AA48" i="1"/>
  <c r="Y48" i="1"/>
  <c r="W48" i="1"/>
  <c r="U48" i="1"/>
  <c r="S48" i="1"/>
  <c r="Q48" i="1"/>
  <c r="O48" i="1"/>
  <c r="M48" i="1"/>
  <c r="J151" i="1" l="1"/>
  <c r="AA56" i="1" l="1"/>
  <c r="W56" i="1"/>
  <c r="U56" i="1"/>
  <c r="S56" i="1"/>
  <c r="Q56" i="1"/>
  <c r="O56" i="1"/>
  <c r="M56" i="1"/>
  <c r="AA173" i="1" l="1"/>
  <c r="Y173" i="1"/>
  <c r="W173" i="1"/>
  <c r="U173" i="1"/>
  <c r="S173" i="1"/>
  <c r="Q173" i="1"/>
  <c r="C173" i="1"/>
  <c r="AA158" i="1"/>
  <c r="Y158" i="1"/>
  <c r="W158" i="1"/>
  <c r="U158" i="1"/>
  <c r="S158" i="1"/>
  <c r="Q158" i="1"/>
  <c r="O158" i="1"/>
  <c r="M158" i="1"/>
  <c r="AA207" i="1"/>
  <c r="Y207" i="1"/>
  <c r="W207" i="1"/>
  <c r="U207" i="1"/>
  <c r="S207" i="1"/>
  <c r="Q207" i="1"/>
  <c r="O207" i="1"/>
  <c r="M207" i="1"/>
  <c r="AA160" i="1"/>
  <c r="Y160" i="1"/>
  <c r="W160" i="1"/>
  <c r="U160" i="1"/>
  <c r="S160" i="1"/>
  <c r="Q160" i="1"/>
  <c r="O160" i="1"/>
  <c r="M160" i="1"/>
  <c r="AA134" i="1"/>
  <c r="Y134" i="1"/>
  <c r="W134" i="1"/>
  <c r="U134" i="1"/>
  <c r="S134" i="1"/>
  <c r="Q134" i="1"/>
  <c r="O134" i="1"/>
  <c r="M134" i="1"/>
  <c r="AA109" i="1"/>
  <c r="Y109" i="1"/>
  <c r="W109" i="1"/>
  <c r="U109" i="1"/>
  <c r="S109" i="1"/>
  <c r="Q109" i="1"/>
  <c r="O109" i="1"/>
  <c r="M109" i="1"/>
  <c r="AA107" i="1"/>
  <c r="AA113" i="1" s="1"/>
  <c r="Y107" i="1"/>
  <c r="Y113" i="1" s="1"/>
  <c r="W107" i="1"/>
  <c r="W113" i="1" s="1"/>
  <c r="U107" i="1"/>
  <c r="U113" i="1" s="1"/>
  <c r="S107" i="1"/>
  <c r="S113" i="1" s="1"/>
  <c r="Q107" i="1"/>
  <c r="Q113" i="1" s="1"/>
  <c r="O107" i="1"/>
  <c r="O113" i="1" s="1"/>
  <c r="M107" i="1"/>
  <c r="M113" i="1" s="1"/>
  <c r="C58" i="1"/>
  <c r="AA121" i="1" l="1"/>
  <c r="Y121" i="1"/>
  <c r="W121" i="1"/>
  <c r="U121" i="1"/>
  <c r="S121" i="1"/>
  <c r="Q121" i="1"/>
  <c r="O121" i="1"/>
  <c r="M121" i="1"/>
  <c r="C121" i="1"/>
  <c r="J81" i="1" l="1"/>
  <c r="J87" i="1" s="1"/>
  <c r="K157" i="1"/>
  <c r="K164" i="1" s="1"/>
  <c r="J157" i="1"/>
  <c r="J164" i="1" s="1"/>
  <c r="J165" i="1" s="1"/>
  <c r="K206" i="1"/>
  <c r="J206" i="1"/>
  <c r="K32" i="1"/>
  <c r="K39" i="1" s="1"/>
  <c r="J32" i="1"/>
  <c r="J39" i="1" s="1"/>
  <c r="AA81" i="1"/>
  <c r="Y81" i="1"/>
  <c r="W81" i="1"/>
  <c r="U81" i="1"/>
  <c r="S81" i="1"/>
  <c r="Q81" i="1"/>
  <c r="O81" i="1"/>
  <c r="M81" i="1"/>
  <c r="C261" i="1" l="1"/>
  <c r="B261" i="1"/>
  <c r="C260" i="1"/>
  <c r="B260" i="1"/>
  <c r="B247" i="1"/>
  <c r="C237" i="1"/>
  <c r="B237" i="1"/>
  <c r="C236" i="1"/>
  <c r="B236" i="1"/>
  <c r="C224" i="1"/>
  <c r="B224" i="1"/>
  <c r="C214" i="1"/>
  <c r="C213" i="1"/>
  <c r="B214" i="1"/>
  <c r="B213" i="1"/>
  <c r="B200" i="1"/>
  <c r="C190" i="1"/>
  <c r="B190" i="1"/>
  <c r="C189" i="1"/>
  <c r="B189" i="1"/>
  <c r="C165" i="1"/>
  <c r="B165" i="1"/>
  <c r="C164" i="1"/>
  <c r="B164" i="1"/>
  <c r="C139" i="1"/>
  <c r="B139" i="1"/>
  <c r="C138" i="1"/>
  <c r="B138" i="1"/>
  <c r="C114" i="1"/>
  <c r="B114" i="1"/>
  <c r="C113" i="1"/>
  <c r="B113" i="1"/>
  <c r="C88" i="1"/>
  <c r="B88" i="1"/>
  <c r="C87" i="1"/>
  <c r="B87" i="1"/>
  <c r="C64" i="1"/>
  <c r="B64" i="1"/>
  <c r="C63" i="1"/>
  <c r="B63" i="1"/>
  <c r="C39" i="1"/>
  <c r="C40" i="1" s="1"/>
  <c r="B39" i="1"/>
  <c r="B40" i="1" s="1"/>
  <c r="AA82" i="1" l="1"/>
  <c r="AA87" i="1" s="1"/>
  <c r="Y82" i="1"/>
  <c r="Y87" i="1" s="1"/>
  <c r="W82" i="1"/>
  <c r="W87" i="1" s="1"/>
  <c r="U82" i="1"/>
  <c r="U87" i="1" s="1"/>
  <c r="S82" i="1"/>
  <c r="S87" i="1" s="1"/>
  <c r="Q82" i="1"/>
  <c r="Q87" i="1" s="1"/>
  <c r="O82" i="1"/>
  <c r="O87" i="1" s="1"/>
  <c r="M82" i="1"/>
  <c r="M87" i="1" s="1"/>
  <c r="AA57" i="1"/>
  <c r="Y57" i="1"/>
  <c r="W57" i="1"/>
  <c r="U57" i="1"/>
  <c r="S57" i="1"/>
  <c r="Q57" i="1"/>
  <c r="O57" i="1"/>
  <c r="M57" i="1"/>
  <c r="AA183" i="1" l="1"/>
  <c r="Y183" i="1"/>
  <c r="W183" i="1"/>
  <c r="U183" i="1"/>
  <c r="S183" i="1"/>
  <c r="Q183" i="1"/>
  <c r="O183" i="1"/>
  <c r="M183" i="1"/>
  <c r="C221" i="1" l="1"/>
  <c r="C197" i="1"/>
  <c r="C184" i="1"/>
  <c r="C72" i="1"/>
  <c r="C47" i="1"/>
  <c r="AA35" i="1" l="1"/>
  <c r="Y35" i="1"/>
  <c r="W35" i="1"/>
  <c r="U35" i="1"/>
  <c r="S35" i="1"/>
  <c r="Q35" i="1"/>
  <c r="O35" i="1"/>
  <c r="M35" i="1"/>
  <c r="AA132" i="1"/>
  <c r="AA138" i="1" s="1"/>
  <c r="Y132" i="1"/>
  <c r="Y138" i="1" s="1"/>
  <c r="W132" i="1"/>
  <c r="W138" i="1" s="1"/>
  <c r="U132" i="1"/>
  <c r="U138" i="1" s="1"/>
  <c r="S132" i="1"/>
  <c r="S138" i="1" s="1"/>
  <c r="Q132" i="1"/>
  <c r="Q138" i="1" s="1"/>
  <c r="O132" i="1"/>
  <c r="O138" i="1" s="1"/>
  <c r="M132" i="1"/>
  <c r="M138" i="1" s="1"/>
  <c r="J200" i="1" l="1"/>
  <c r="J213" i="1"/>
  <c r="J214" i="1" l="1"/>
  <c r="AA232" i="1" l="1"/>
  <c r="Y232" i="1"/>
  <c r="W232" i="1"/>
  <c r="U232" i="1"/>
  <c r="S232" i="1"/>
  <c r="Q232" i="1"/>
  <c r="O232" i="1"/>
  <c r="M232" i="1"/>
  <c r="AA185" i="1"/>
  <c r="Y185" i="1"/>
  <c r="W185" i="1"/>
  <c r="U185" i="1"/>
  <c r="S185" i="1"/>
  <c r="Q185" i="1"/>
  <c r="O185" i="1"/>
  <c r="M185" i="1"/>
  <c r="AA197" i="1" l="1"/>
  <c r="Y197" i="1"/>
  <c r="W197" i="1"/>
  <c r="U197" i="1"/>
  <c r="S197" i="1"/>
  <c r="Q197" i="1"/>
  <c r="O197" i="1"/>
  <c r="M197" i="1"/>
  <c r="Z260" i="1" l="1"/>
  <c r="X260" i="1"/>
  <c r="V260" i="1"/>
  <c r="T260" i="1"/>
  <c r="R260" i="1"/>
  <c r="P260" i="1"/>
  <c r="N260" i="1"/>
  <c r="L260" i="1"/>
  <c r="K260" i="1"/>
  <c r="J260" i="1"/>
  <c r="I260" i="1"/>
  <c r="H260" i="1"/>
  <c r="G260" i="1"/>
  <c r="F260" i="1"/>
  <c r="E260" i="1"/>
  <c r="AA256" i="1"/>
  <c r="Y256" i="1"/>
  <c r="W256" i="1"/>
  <c r="U256" i="1"/>
  <c r="S256" i="1"/>
  <c r="Q256" i="1"/>
  <c r="O256" i="1"/>
  <c r="M256" i="1"/>
  <c r="AA254" i="1"/>
  <c r="Y254" i="1"/>
  <c r="W254" i="1"/>
  <c r="U254" i="1"/>
  <c r="S254" i="1"/>
  <c r="Q254" i="1"/>
  <c r="O254" i="1"/>
  <c r="M254" i="1"/>
  <c r="Z247" i="1"/>
  <c r="X247" i="1"/>
  <c r="V247" i="1"/>
  <c r="T247" i="1"/>
  <c r="R247" i="1"/>
  <c r="P247" i="1"/>
  <c r="N247" i="1"/>
  <c r="L247" i="1"/>
  <c r="K247" i="1"/>
  <c r="J247" i="1"/>
  <c r="I247" i="1"/>
  <c r="H247" i="1"/>
  <c r="G247" i="1"/>
  <c r="F247" i="1"/>
  <c r="E247" i="1"/>
  <c r="D247" i="1"/>
  <c r="AA247" i="1"/>
  <c r="Y247" i="1"/>
  <c r="W247" i="1"/>
  <c r="U247" i="1"/>
  <c r="S247" i="1"/>
  <c r="Q247" i="1"/>
  <c r="O247" i="1"/>
  <c r="M247" i="1"/>
  <c r="AA231" i="1"/>
  <c r="Y231" i="1"/>
  <c r="W231" i="1"/>
  <c r="U231" i="1"/>
  <c r="S231" i="1"/>
  <c r="Q231" i="1"/>
  <c r="O231" i="1"/>
  <c r="M231" i="1"/>
  <c r="Z224" i="1"/>
  <c r="X224" i="1"/>
  <c r="V224" i="1"/>
  <c r="T224" i="1"/>
  <c r="R224" i="1"/>
  <c r="P224" i="1"/>
  <c r="N224" i="1"/>
  <c r="L224" i="1"/>
  <c r="K224" i="1"/>
  <c r="J224" i="1"/>
  <c r="I224" i="1"/>
  <c r="H224" i="1"/>
  <c r="G224" i="1"/>
  <c r="F224" i="1"/>
  <c r="E224" i="1"/>
  <c r="D224" i="1"/>
  <c r="AA221" i="1"/>
  <c r="Y221" i="1"/>
  <c r="W221" i="1"/>
  <c r="U221" i="1"/>
  <c r="S221" i="1"/>
  <c r="Q221" i="1"/>
  <c r="O221" i="1"/>
  <c r="M221" i="1"/>
  <c r="Z213" i="1"/>
  <c r="X213" i="1"/>
  <c r="V213" i="1"/>
  <c r="T213" i="1"/>
  <c r="R213" i="1"/>
  <c r="P213" i="1"/>
  <c r="N213" i="1"/>
  <c r="L213" i="1"/>
  <c r="K213" i="1"/>
  <c r="I213" i="1"/>
  <c r="H213" i="1"/>
  <c r="G213" i="1"/>
  <c r="F213" i="1"/>
  <c r="E213" i="1"/>
  <c r="Z200" i="1"/>
  <c r="X200" i="1"/>
  <c r="V200" i="1"/>
  <c r="T200" i="1"/>
  <c r="R200" i="1"/>
  <c r="P200" i="1"/>
  <c r="N200" i="1"/>
  <c r="L200" i="1"/>
  <c r="K200" i="1"/>
  <c r="I200" i="1"/>
  <c r="H200" i="1"/>
  <c r="G200" i="1"/>
  <c r="F200" i="1"/>
  <c r="E200" i="1"/>
  <c r="D200" i="1"/>
  <c r="Z189" i="1"/>
  <c r="X189" i="1"/>
  <c r="V189" i="1"/>
  <c r="T189" i="1"/>
  <c r="R189" i="1"/>
  <c r="P189" i="1"/>
  <c r="N189" i="1"/>
  <c r="L189" i="1"/>
  <c r="K189" i="1"/>
  <c r="J189" i="1"/>
  <c r="I189" i="1"/>
  <c r="H189" i="1"/>
  <c r="G189" i="1"/>
  <c r="F189" i="1"/>
  <c r="E189" i="1"/>
  <c r="D189" i="1"/>
  <c r="Z176" i="1"/>
  <c r="X176" i="1"/>
  <c r="V176" i="1"/>
  <c r="T176" i="1"/>
  <c r="R176" i="1"/>
  <c r="P176" i="1"/>
  <c r="N176" i="1"/>
  <c r="L176" i="1"/>
  <c r="K176" i="1"/>
  <c r="J176" i="1"/>
  <c r="I176" i="1"/>
  <c r="H176" i="1"/>
  <c r="G176" i="1"/>
  <c r="F176" i="1"/>
  <c r="E176" i="1"/>
  <c r="D176" i="1"/>
  <c r="AA176" i="1"/>
  <c r="Y176" i="1"/>
  <c r="W176" i="1"/>
  <c r="U176" i="1"/>
  <c r="S176" i="1"/>
  <c r="Q176" i="1"/>
  <c r="O176" i="1"/>
  <c r="M176" i="1"/>
  <c r="Z164" i="1"/>
  <c r="X164" i="1"/>
  <c r="V164" i="1"/>
  <c r="T164" i="1"/>
  <c r="R164" i="1"/>
  <c r="P164" i="1"/>
  <c r="N164" i="1"/>
  <c r="L164" i="1"/>
  <c r="I164" i="1"/>
  <c r="H164" i="1"/>
  <c r="G164" i="1"/>
  <c r="F164" i="1"/>
  <c r="E164" i="1"/>
  <c r="Z151" i="1"/>
  <c r="X151" i="1"/>
  <c r="V151" i="1"/>
  <c r="T151" i="1"/>
  <c r="R151" i="1"/>
  <c r="P151" i="1"/>
  <c r="N151" i="1"/>
  <c r="L151" i="1"/>
  <c r="K151" i="1"/>
  <c r="K165" i="1" s="1"/>
  <c r="I151" i="1"/>
  <c r="H151" i="1"/>
  <c r="G151" i="1"/>
  <c r="F151" i="1"/>
  <c r="E151" i="1"/>
  <c r="D151" i="1"/>
  <c r="Z124" i="1"/>
  <c r="Z139" i="1" s="1"/>
  <c r="X124" i="1"/>
  <c r="X139" i="1" s="1"/>
  <c r="V124" i="1"/>
  <c r="V139" i="1" s="1"/>
  <c r="T124" i="1"/>
  <c r="T139" i="1" s="1"/>
  <c r="R124" i="1"/>
  <c r="R139" i="1" s="1"/>
  <c r="P124" i="1"/>
  <c r="P139" i="1" s="1"/>
  <c r="N124" i="1"/>
  <c r="N139" i="1" s="1"/>
  <c r="L124" i="1"/>
  <c r="L139" i="1" s="1"/>
  <c r="K124" i="1"/>
  <c r="K139" i="1" s="1"/>
  <c r="J124" i="1"/>
  <c r="J139" i="1" s="1"/>
  <c r="I124" i="1"/>
  <c r="I139" i="1" s="1"/>
  <c r="H124" i="1"/>
  <c r="H139" i="1" s="1"/>
  <c r="G124" i="1"/>
  <c r="G139" i="1" s="1"/>
  <c r="F124" i="1"/>
  <c r="F139" i="1" s="1"/>
  <c r="E124" i="1"/>
  <c r="E139" i="1" s="1"/>
  <c r="D124" i="1"/>
  <c r="D139" i="1" s="1"/>
  <c r="AA124" i="1"/>
  <c r="AA139" i="1" s="1"/>
  <c r="Y124" i="1"/>
  <c r="Y139" i="1" s="1"/>
  <c r="W124" i="1"/>
  <c r="W139" i="1" s="1"/>
  <c r="U124" i="1"/>
  <c r="U139" i="1" s="1"/>
  <c r="S124" i="1"/>
  <c r="S139" i="1" s="1"/>
  <c r="Q124" i="1"/>
  <c r="Q139" i="1" s="1"/>
  <c r="O124" i="1"/>
  <c r="O139" i="1" s="1"/>
  <c r="M124" i="1"/>
  <c r="M139" i="1" s="1"/>
  <c r="Z99" i="1"/>
  <c r="X99" i="1"/>
  <c r="V99" i="1"/>
  <c r="T99" i="1"/>
  <c r="R99" i="1"/>
  <c r="P99" i="1"/>
  <c r="N99" i="1"/>
  <c r="L99" i="1"/>
  <c r="K99" i="1"/>
  <c r="J99" i="1"/>
  <c r="I99" i="1"/>
  <c r="H99" i="1"/>
  <c r="G99" i="1"/>
  <c r="F99" i="1"/>
  <c r="E99" i="1"/>
  <c r="D99" i="1"/>
  <c r="AA99" i="1"/>
  <c r="Y99" i="1"/>
  <c r="W99" i="1"/>
  <c r="U99" i="1"/>
  <c r="S99" i="1"/>
  <c r="Q99" i="1"/>
  <c r="O99" i="1"/>
  <c r="M99" i="1"/>
  <c r="D87" i="1"/>
  <c r="Z75" i="1"/>
  <c r="X75" i="1"/>
  <c r="V75" i="1"/>
  <c r="T75" i="1"/>
  <c r="R75" i="1"/>
  <c r="P75" i="1"/>
  <c r="N75" i="1"/>
  <c r="L75" i="1"/>
  <c r="K75" i="1"/>
  <c r="J75" i="1"/>
  <c r="I75" i="1"/>
  <c r="H75" i="1"/>
  <c r="G75" i="1"/>
  <c r="F75" i="1"/>
  <c r="E75" i="1"/>
  <c r="D75" i="1"/>
  <c r="AA72" i="1"/>
  <c r="Y72" i="1"/>
  <c r="W72" i="1"/>
  <c r="U72" i="1"/>
  <c r="S72" i="1"/>
  <c r="Q72" i="1"/>
  <c r="O72" i="1"/>
  <c r="M72" i="1"/>
  <c r="AA59" i="1"/>
  <c r="AA63" i="1" s="1"/>
  <c r="Y59" i="1"/>
  <c r="Y63" i="1" s="1"/>
  <c r="W59" i="1"/>
  <c r="W63" i="1" s="1"/>
  <c r="U59" i="1"/>
  <c r="U63" i="1" s="1"/>
  <c r="S59" i="1"/>
  <c r="S63" i="1" s="1"/>
  <c r="Q59" i="1"/>
  <c r="Q63" i="1" s="1"/>
  <c r="O59" i="1"/>
  <c r="O63" i="1" s="1"/>
  <c r="M59" i="1"/>
  <c r="M63" i="1" s="1"/>
  <c r="Z50" i="1"/>
  <c r="X50" i="1"/>
  <c r="V50" i="1"/>
  <c r="T50" i="1"/>
  <c r="R50" i="1"/>
  <c r="P50" i="1"/>
  <c r="N50" i="1"/>
  <c r="L50" i="1"/>
  <c r="K50" i="1"/>
  <c r="J50" i="1"/>
  <c r="I50" i="1"/>
  <c r="H50" i="1"/>
  <c r="G50" i="1"/>
  <c r="F50" i="1"/>
  <c r="E50" i="1"/>
  <c r="D50" i="1"/>
  <c r="AA47" i="1"/>
  <c r="Y47" i="1"/>
  <c r="W47" i="1"/>
  <c r="U47" i="1"/>
  <c r="S47" i="1"/>
  <c r="Q47" i="1"/>
  <c r="O47" i="1"/>
  <c r="M47" i="1"/>
  <c r="AA33" i="1"/>
  <c r="AA39" i="1" s="1"/>
  <c r="Y33" i="1"/>
  <c r="Y39" i="1" s="1"/>
  <c r="W33" i="1"/>
  <c r="W39" i="1" s="1"/>
  <c r="U33" i="1"/>
  <c r="U39" i="1" s="1"/>
  <c r="S33" i="1"/>
  <c r="S39" i="1" s="1"/>
  <c r="Q33" i="1"/>
  <c r="Q39" i="1" s="1"/>
  <c r="O33" i="1"/>
  <c r="O39" i="1" s="1"/>
  <c r="M33" i="1"/>
  <c r="M39" i="1" s="1"/>
  <c r="Z25" i="1"/>
  <c r="X25" i="1"/>
  <c r="V25" i="1"/>
  <c r="T25" i="1"/>
  <c r="R25" i="1"/>
  <c r="P25" i="1"/>
  <c r="N25" i="1"/>
  <c r="L25" i="1"/>
  <c r="K25" i="1"/>
  <c r="J25" i="1"/>
  <c r="I25" i="1"/>
  <c r="H25" i="1"/>
  <c r="G25" i="1"/>
  <c r="F25" i="1"/>
  <c r="E25" i="1"/>
  <c r="D25" i="1"/>
  <c r="D40" i="1" s="1"/>
  <c r="AA23" i="1"/>
  <c r="AA25" i="1" s="1"/>
  <c r="Y23" i="1"/>
  <c r="Y25" i="1" s="1"/>
  <c r="W23" i="1"/>
  <c r="W25" i="1" s="1"/>
  <c r="U23" i="1"/>
  <c r="U25" i="1" s="1"/>
  <c r="S23" i="1"/>
  <c r="S25" i="1" s="1"/>
  <c r="Q23" i="1"/>
  <c r="Q25" i="1" s="1"/>
  <c r="O23" i="1"/>
  <c r="O25" i="1" s="1"/>
  <c r="M23" i="1"/>
  <c r="M25" i="1" s="1"/>
  <c r="P237" i="1" l="1"/>
  <c r="L88" i="1"/>
  <c r="J40" i="1"/>
  <c r="P64" i="1"/>
  <c r="X64" i="1"/>
  <c r="R165" i="1"/>
  <c r="O260" i="1"/>
  <c r="O261" i="1" s="1"/>
  <c r="W260" i="1"/>
  <c r="W261" i="1" s="1"/>
  <c r="O213" i="1"/>
  <c r="Z40" i="1"/>
  <c r="H64" i="1"/>
  <c r="F40" i="1"/>
  <c r="D214" i="1"/>
  <c r="L214" i="1"/>
  <c r="M213" i="1"/>
  <c r="U213" i="1"/>
  <c r="T214" i="1"/>
  <c r="V214" i="1"/>
  <c r="M224" i="1"/>
  <c r="L237" i="1"/>
  <c r="M75" i="1"/>
  <c r="S50" i="1"/>
  <c r="AA50" i="1"/>
  <c r="Q75" i="1"/>
  <c r="Y75" i="1"/>
  <c r="G88" i="1"/>
  <c r="K88" i="1"/>
  <c r="Z88" i="1"/>
  <c r="L190" i="1"/>
  <c r="Y200" i="1"/>
  <c r="G261" i="1"/>
  <c r="H261" i="1"/>
  <c r="L261" i="1"/>
  <c r="H88" i="1"/>
  <c r="K114" i="1"/>
  <c r="W151" i="1"/>
  <c r="Z165" i="1"/>
  <c r="Z190" i="1"/>
  <c r="W213" i="1"/>
  <c r="Y224" i="1"/>
  <c r="I237" i="1"/>
  <c r="K237" i="1"/>
  <c r="Z237" i="1"/>
  <c r="Q260" i="1"/>
  <c r="Q261" i="1" s="1"/>
  <c r="Y260" i="1"/>
  <c r="Y261" i="1" s="1"/>
  <c r="V40" i="1"/>
  <c r="H40" i="1"/>
  <c r="L40" i="1"/>
  <c r="T40" i="1"/>
  <c r="Q50" i="1"/>
  <c r="O75" i="1"/>
  <c r="X88" i="1"/>
  <c r="Q114" i="1"/>
  <c r="Y114" i="1"/>
  <c r="P261" i="1"/>
  <c r="G64" i="1"/>
  <c r="R64" i="1"/>
  <c r="R114" i="1"/>
  <c r="AA40" i="1"/>
  <c r="L64" i="1"/>
  <c r="T88" i="1"/>
  <c r="U114" i="1"/>
  <c r="D114" i="1"/>
  <c r="H114" i="1"/>
  <c r="L114" i="1"/>
  <c r="T114" i="1"/>
  <c r="Q151" i="1"/>
  <c r="T165" i="1"/>
  <c r="Q189" i="1"/>
  <c r="Q190" i="1" s="1"/>
  <c r="E190" i="1"/>
  <c r="I190" i="1"/>
  <c r="N190" i="1"/>
  <c r="M200" i="1"/>
  <c r="U200" i="1"/>
  <c r="AA213" i="1"/>
  <c r="G214" i="1"/>
  <c r="K214" i="1"/>
  <c r="P214" i="1"/>
  <c r="D237" i="1"/>
  <c r="H237" i="1"/>
  <c r="T237" i="1"/>
  <c r="N261" i="1"/>
  <c r="Z64" i="1"/>
  <c r="S75" i="1"/>
  <c r="AA75" i="1"/>
  <c r="N88" i="1"/>
  <c r="S114" i="1"/>
  <c r="AA114" i="1"/>
  <c r="E114" i="1"/>
  <c r="N114" i="1"/>
  <c r="V114" i="1"/>
  <c r="M164" i="1"/>
  <c r="U164" i="1"/>
  <c r="AA164" i="1"/>
  <c r="Q164" i="1"/>
  <c r="E165" i="1"/>
  <c r="I165" i="1"/>
  <c r="N165" i="1"/>
  <c r="S200" i="1"/>
  <c r="AA200" i="1"/>
  <c r="W200" i="1"/>
  <c r="R214" i="1"/>
  <c r="W224" i="1"/>
  <c r="K64" i="1"/>
  <c r="W40" i="1"/>
  <c r="R40" i="1"/>
  <c r="O50" i="1"/>
  <c r="W50" i="1"/>
  <c r="F88" i="1"/>
  <c r="J88" i="1"/>
  <c r="P88" i="1"/>
  <c r="G114" i="1"/>
  <c r="F114" i="1"/>
  <c r="M151" i="1"/>
  <c r="U151" i="1"/>
  <c r="J190" i="1"/>
  <c r="M189" i="1"/>
  <c r="M190" i="1" s="1"/>
  <c r="U189" i="1"/>
  <c r="U190" i="1" s="1"/>
  <c r="S189" i="1"/>
  <c r="S190" i="1" s="1"/>
  <c r="G190" i="1"/>
  <c r="K190" i="1"/>
  <c r="R190" i="1"/>
  <c r="Q213" i="1"/>
  <c r="Y213" i="1"/>
  <c r="E214" i="1"/>
  <c r="I214" i="1"/>
  <c r="X237" i="1"/>
  <c r="K261" i="1"/>
  <c r="J64" i="1"/>
  <c r="Q40" i="1"/>
  <c r="S40" i="1"/>
  <c r="E40" i="1"/>
  <c r="I40" i="1"/>
  <c r="N40" i="1"/>
  <c r="D64" i="1"/>
  <c r="T64" i="1"/>
  <c r="V88" i="1"/>
  <c r="I114" i="1"/>
  <c r="S151" i="1"/>
  <c r="AA151" i="1"/>
  <c r="Y151" i="1"/>
  <c r="O164" i="1"/>
  <c r="W164" i="1"/>
  <c r="F165" i="1"/>
  <c r="V165" i="1"/>
  <c r="O189" i="1"/>
  <c r="O190" i="1" s="1"/>
  <c r="W189" i="1"/>
  <c r="W190" i="1" s="1"/>
  <c r="D190" i="1"/>
  <c r="H190" i="1"/>
  <c r="T190" i="1"/>
  <c r="H214" i="1"/>
  <c r="Q224" i="1"/>
  <c r="U224" i="1"/>
  <c r="E237" i="1"/>
  <c r="N237" i="1"/>
  <c r="D261" i="1"/>
  <c r="U260" i="1"/>
  <c r="U261" i="1" s="1"/>
  <c r="E261" i="1"/>
  <c r="I261" i="1"/>
  <c r="V261" i="1"/>
  <c r="O114" i="1"/>
  <c r="O224" i="1"/>
  <c r="U40" i="1"/>
  <c r="P40" i="1"/>
  <c r="Y50" i="1"/>
  <c r="E64" i="1"/>
  <c r="I64" i="1"/>
  <c r="N64" i="1"/>
  <c r="V64" i="1"/>
  <c r="U75" i="1"/>
  <c r="D88" i="1"/>
  <c r="J114" i="1"/>
  <c r="P114" i="1"/>
  <c r="X114" i="1"/>
  <c r="Y164" i="1"/>
  <c r="P165" i="1"/>
  <c r="X165" i="1"/>
  <c r="V190" i="1"/>
  <c r="O200" i="1"/>
  <c r="X214" i="1"/>
  <c r="S224" i="1"/>
  <c r="AA224" i="1"/>
  <c r="F237" i="1"/>
  <c r="J237" i="1"/>
  <c r="V237" i="1"/>
  <c r="T261" i="1"/>
  <c r="S260" i="1"/>
  <c r="S261" i="1" s="1"/>
  <c r="AA260" i="1"/>
  <c r="AA261" i="1" s="1"/>
  <c r="F261" i="1"/>
  <c r="J261" i="1"/>
  <c r="X261" i="1"/>
  <c r="X40" i="1"/>
  <c r="O40" i="1"/>
  <c r="G40" i="1"/>
  <c r="K40" i="1"/>
  <c r="M50" i="1"/>
  <c r="U50" i="1"/>
  <c r="F64" i="1"/>
  <c r="W75" i="1"/>
  <c r="E88" i="1"/>
  <c r="I88" i="1"/>
  <c r="R88" i="1"/>
  <c r="W114" i="1"/>
  <c r="M114" i="1"/>
  <c r="Z114" i="1"/>
  <c r="O151" i="1"/>
  <c r="G165" i="1"/>
  <c r="S164" i="1"/>
  <c r="D165" i="1"/>
  <c r="H165" i="1"/>
  <c r="L165" i="1"/>
  <c r="AA189" i="1"/>
  <c r="AA190" i="1" s="1"/>
  <c r="Y189" i="1"/>
  <c r="Y190" i="1" s="1"/>
  <c r="F190" i="1"/>
  <c r="P190" i="1"/>
  <c r="X190" i="1"/>
  <c r="Q200" i="1"/>
  <c r="S213" i="1"/>
  <c r="F214" i="1"/>
  <c r="N214" i="1"/>
  <c r="Z214" i="1"/>
  <c r="G237" i="1"/>
  <c r="R237" i="1"/>
  <c r="M260" i="1"/>
  <c r="M261" i="1" s="1"/>
  <c r="R261" i="1"/>
  <c r="Z261" i="1"/>
  <c r="M40" i="1"/>
  <c r="Y40" i="1"/>
  <c r="W214" i="1" l="1"/>
  <c r="AA88" i="1"/>
  <c r="Q165" i="1"/>
  <c r="M214" i="1"/>
  <c r="U214" i="1"/>
  <c r="W88" i="1"/>
  <c r="U237" i="1"/>
  <c r="S165" i="1"/>
  <c r="O214" i="1"/>
  <c r="Q88" i="1"/>
  <c r="W64" i="1"/>
  <c r="S64" i="1"/>
  <c r="U64" i="1"/>
  <c r="Y64" i="1"/>
  <c r="S214" i="1"/>
  <c r="O88" i="1"/>
  <c r="M88" i="1"/>
  <c r="Y88" i="1"/>
  <c r="W237" i="1"/>
  <c r="M237" i="1"/>
  <c r="U165" i="1"/>
  <c r="U88" i="1"/>
  <c r="Q64" i="1"/>
  <c r="Y214" i="1"/>
  <c r="S88" i="1"/>
  <c r="O237" i="1"/>
  <c r="O165" i="1"/>
  <c r="Q237" i="1"/>
  <c r="Y237" i="1"/>
  <c r="W165" i="1"/>
  <c r="AA64" i="1"/>
  <c r="Q214" i="1"/>
  <c r="M165" i="1"/>
  <c r="Y165" i="1"/>
  <c r="AA214" i="1"/>
  <c r="S237" i="1"/>
  <c r="O64" i="1"/>
  <c r="AA165" i="1"/>
  <c r="M64" i="1"/>
  <c r="AA237" i="1"/>
</calcChain>
</file>

<file path=xl/sharedStrings.xml><?xml version="1.0" encoding="utf-8"?>
<sst xmlns="http://schemas.openxmlformats.org/spreadsheetml/2006/main" count="1138" uniqueCount="99">
  <si>
    <t>№__________от "___"________20__г.</t>
  </si>
  <si>
    <t>СОГЛАСОВАНО:</t>
  </si>
  <si>
    <t>УТВЕРЖДАЮ:</t>
  </si>
  <si>
    <t>______________________________</t>
  </si>
  <si>
    <t>(наименование учреждения)</t>
  </si>
  <si>
    <t xml:space="preserve">(наименование общеобразовательного </t>
  </si>
  <si>
    <t>учреждения)</t>
  </si>
  <si>
    <t>(Ф.И.О. руководителя учреждения)</t>
  </si>
  <si>
    <t>"___"_______________20___г</t>
  </si>
  <si>
    <t xml:space="preserve">1        неделя </t>
  </si>
  <si>
    <t xml:space="preserve">День 1  </t>
  </si>
  <si>
    <t xml:space="preserve"> Завтрак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</si>
  <si>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</si>
  <si>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</si>
  <si>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</si>
  <si>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</si>
  <si>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</si>
  <si>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</si>
  <si>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Витамины, мг</t>
  </si>
  <si>
    <t>Минеральные вещества, мг</t>
  </si>
  <si>
    <t>№сб/рец</t>
  </si>
  <si>
    <t>7-11 лет</t>
  </si>
  <si>
    <t>12 лет и старше</t>
  </si>
  <si>
    <t>C</t>
  </si>
  <si>
    <t>B1</t>
  </si>
  <si>
    <t>B2</t>
  </si>
  <si>
    <t>A</t>
  </si>
  <si>
    <t>Ca</t>
  </si>
  <si>
    <t>P</t>
  </si>
  <si>
    <t>Mg</t>
  </si>
  <si>
    <t>Fe</t>
  </si>
  <si>
    <t xml:space="preserve">Каша молочная рисовая с маслом </t>
  </si>
  <si>
    <t>150/5</t>
  </si>
  <si>
    <t>Батон нарезной витаминизированный</t>
  </si>
  <si>
    <t>б/н</t>
  </si>
  <si>
    <t>Итого:</t>
  </si>
  <si>
    <t xml:space="preserve"> Обед</t>
  </si>
  <si>
    <t>200/1</t>
  </si>
  <si>
    <t>250/1</t>
  </si>
  <si>
    <t>Мясо тушенное с овощами</t>
  </si>
  <si>
    <t>Макароны отварные</t>
  </si>
  <si>
    <t>Хлеб ржано-пшеничный</t>
  </si>
  <si>
    <t>Итого за день:</t>
  </si>
  <si>
    <t xml:space="preserve">День  2  </t>
  </si>
  <si>
    <t>Обед</t>
  </si>
  <si>
    <t>50/40</t>
  </si>
  <si>
    <t xml:space="preserve">День 3  </t>
  </si>
  <si>
    <t xml:space="preserve">Каша манная молочная с маслом </t>
  </si>
  <si>
    <t xml:space="preserve">  Обед</t>
  </si>
  <si>
    <t>Каша гречневая рассыпчатая</t>
  </si>
  <si>
    <t xml:space="preserve">День 4  </t>
  </si>
  <si>
    <t>Каша молочная пшенная с маслом сливочным</t>
  </si>
  <si>
    <t>Чай с сахаром</t>
  </si>
  <si>
    <t>13,,05</t>
  </si>
  <si>
    <t>Картофельное пюре</t>
  </si>
  <si>
    <t xml:space="preserve">День 5  </t>
  </si>
  <si>
    <t xml:space="preserve">2 неделя </t>
  </si>
  <si>
    <t xml:space="preserve">День 1   </t>
  </si>
  <si>
    <t xml:space="preserve">  Завтрак</t>
  </si>
  <si>
    <t xml:space="preserve">День 2    </t>
  </si>
  <si>
    <t xml:space="preserve">   Завтрак</t>
  </si>
  <si>
    <t xml:space="preserve">  Обед  </t>
  </si>
  <si>
    <t xml:space="preserve">Компот из сухофруктов </t>
  </si>
  <si>
    <t xml:space="preserve">День  4  </t>
  </si>
  <si>
    <t xml:space="preserve">День 5   </t>
  </si>
  <si>
    <t>Суп вермишелевый с зеленью</t>
  </si>
  <si>
    <t>Рассольник ленинградский cо сметаной и   зеленью</t>
  </si>
  <si>
    <t>Котлета  рубленная из птицы с соусом</t>
  </si>
  <si>
    <t>60/30</t>
  </si>
  <si>
    <t>Борщ из свежей капусты cо сметаной и   зеленью</t>
  </si>
  <si>
    <t xml:space="preserve">Цыплята отварные, соус красный основной </t>
  </si>
  <si>
    <t>Рыба тушенная в томате с овощами</t>
  </si>
  <si>
    <t>Суп картофельный с пшеном  с  зеленью</t>
  </si>
  <si>
    <t>200/15</t>
  </si>
  <si>
    <t xml:space="preserve">Жаркое по- домашнему </t>
  </si>
  <si>
    <t>Тефтели в томатном соусе</t>
  </si>
  <si>
    <t>Компот из яблок</t>
  </si>
  <si>
    <t>Каша молочная геркулесовая  с маслом сливочным</t>
  </si>
  <si>
    <t>Макароны запечёные с сыром</t>
  </si>
  <si>
    <t>Напиток из яблок</t>
  </si>
  <si>
    <t>200/5/1</t>
  </si>
  <si>
    <t>250/5/1</t>
  </si>
  <si>
    <t xml:space="preserve">Винегрет </t>
  </si>
  <si>
    <t>Суп гороховый с зеленью</t>
  </si>
  <si>
    <t>Щи из свежей капусты со сметаной и зеленью</t>
  </si>
  <si>
    <t xml:space="preserve">Печень тушеная в соусе  </t>
  </si>
  <si>
    <t xml:space="preserve">Суп Крестьянский </t>
  </si>
  <si>
    <t>Салат из свежей капусты</t>
  </si>
  <si>
    <t xml:space="preserve">Помидор свежий </t>
  </si>
  <si>
    <t>Огурец свежий</t>
  </si>
  <si>
    <t xml:space="preserve">Салат морковь с сахаром </t>
  </si>
  <si>
    <t>Свекла с маслом растительным</t>
  </si>
  <si>
    <t>Котлета  мясная с соусом</t>
  </si>
  <si>
    <t>Биточки с соусом</t>
  </si>
  <si>
    <t xml:space="preserve">Плов </t>
  </si>
  <si>
    <t>Кондитерское изделие про-го про-ва</t>
  </si>
  <si>
    <t xml:space="preserve">Фрукт </t>
  </si>
  <si>
    <r>
      <t xml:space="preserve">Меню
двухнедельное завтраков и обедов для питания 
учащихся с ограниченными возможностями здоровья и детей-инвалидов, оба родителя или один из родителей которых являлись военнослужащими, лицами, проходящими службу в войсках национальной гвардии Российской Федерации и имеющими специальное звание полиции, и погибли при выполнении задач в ходе специальной военной операции на территориях Украины, Донецкой Народной Республики и Луганской Народной Республики, в муниципальных общеобразовательных организациях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7030A0"/>
        <rFont val="Times New Roman"/>
        <family val="1"/>
        <charset val="204"/>
      </rPr>
      <t xml:space="preserve">  (рекомендуемая форма)</t>
    </r>
    <r>
      <rPr>
        <b/>
        <sz val="14"/>
        <rFont val="Times New Roman"/>
        <family val="1"/>
        <charset val="204"/>
      </rPr>
      <t xml:space="preserve">
</t>
    </r>
  </si>
  <si>
    <r>
      <t xml:space="preserve">Меню
двухнедельное завтраков и обедов для питания 
учащихся с ограниченными возможностями здоровья и детей-инвалидов, обучающиеся по образовательным программам начального общего, среднего и основного образования в муниципальных общеобразовательных организациях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36"/>
        <color rgb="FF7030A0"/>
        <rFont val="Times New Roman"/>
        <family val="1"/>
        <charset val="204"/>
      </rPr>
      <t xml:space="preserve">  (рекомендуемая форма)</t>
    </r>
    <r>
      <rPr>
        <b/>
        <sz val="36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</si>
</sst>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name val="Arial"/>
      <family val="2"/>
      <charset val="204"/>
    </font>
    <font>
      <b/>
      <sz val="2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0"/>
      <color rgb="FF000000"/>
      <name val="Times New Roman"/>
      <family val="1"/>
      <charset val="204"/>
    </font>
    <font>
      <sz val="3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  <font>
      <sz val="32"/>
      <color theme="1"/>
      <name val="Calibri"/>
      <family val="2"/>
      <scheme val="minor"/>
    </font>
    <font>
      <b/>
      <sz val="32"/>
      <color rgb="FF000000"/>
      <name val="Times New Roman"/>
      <family val="1"/>
      <charset val="204"/>
    </font>
    <font>
      <sz val="32"/>
      <name val="Arial"/>
      <family val="2"/>
      <charset val="204"/>
    </font>
    <font>
      <sz val="3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36"/>
      <color rgb="FF7030A0"/>
      <name val="Times New Roman"/>
      <family val="1"/>
      <charset val="204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2" borderId="0" xfId="0" applyFill="1"/>
    <xf numFmtId="0" fontId="3" fillId="0" borderId="0" xfId="0" applyFont="1"/>
    <xf numFmtId="2" fontId="2" fillId="0" borderId="0" xfId="0" applyNumberFormat="1" applyFont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0" fontId="4" fillId="0" borderId="0" xfId="0" applyFont="1"/>
    <xf numFmtId="0" fontId="3" fillId="2" borderId="0" xfId="0" applyFont="1" applyFill="1"/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indent="4"/>
    </xf>
    <xf numFmtId="0" fontId="5" fillId="2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/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2" fontId="12" fillId="2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Fill="1" applyBorder="1"/>
    <xf numFmtId="0" fontId="15" fillId="0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1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showGridLines="0" tabSelected="1" view="pageBreakPreview" topLeftCell="A244" zoomScale="30" zoomScaleNormal="40" zoomScaleSheetLayoutView="30" workbookViewId="0">
      <selection activeCell="N8" sqref="N8"/>
    </sheetView>
  </sheetViews>
  <sheetFormatPr defaultRowHeight="15" x14ac:dyDescent="0.25"/>
  <cols>
    <col min="1" max="1" width="82.85546875" style="1" customWidth="1"/>
    <col min="2" max="2" width="26.5703125" style="1" customWidth="1"/>
    <col min="3" max="3" width="27.5703125" style="1" customWidth="1"/>
    <col min="4" max="4" width="19.7109375" style="1" customWidth="1"/>
    <col min="5" max="5" width="18.28515625" style="1" customWidth="1"/>
    <col min="6" max="6" width="20.28515625" style="1" customWidth="1"/>
    <col min="7" max="7" width="24.140625" style="1" customWidth="1"/>
    <col min="8" max="8" width="23.28515625" style="1" customWidth="1"/>
    <col min="9" max="9" width="22" style="1" customWidth="1"/>
    <col min="10" max="10" width="27.85546875" style="1" customWidth="1"/>
    <col min="11" max="11" width="25.42578125" style="1" customWidth="1"/>
    <col min="12" max="12" width="20.85546875" style="1" customWidth="1"/>
    <col min="13" max="13" width="23.28515625" customWidth="1"/>
    <col min="14" max="14" width="21.42578125" customWidth="1"/>
    <col min="15" max="15" width="16.28515625" customWidth="1"/>
    <col min="16" max="16" width="19" customWidth="1"/>
    <col min="17" max="17" width="19.5703125" customWidth="1"/>
    <col min="18" max="18" width="21.7109375" customWidth="1"/>
    <col min="19" max="19" width="18.28515625" customWidth="1"/>
    <col min="20" max="20" width="19.5703125" customWidth="1"/>
    <col min="21" max="21" width="22.42578125" customWidth="1"/>
    <col min="22" max="22" width="22.28515625" customWidth="1"/>
    <col min="23" max="23" width="23" customWidth="1"/>
    <col min="24" max="24" width="22.28515625" customWidth="1"/>
    <col min="25" max="25" width="20.85546875" customWidth="1"/>
    <col min="26" max="26" width="17" customWidth="1"/>
    <col min="27" max="27" width="19.42578125" customWidth="1"/>
    <col min="28" max="28" width="25.5703125" customWidth="1"/>
  </cols>
  <sheetData>
    <row r="1" spans="1:28" ht="36" x14ac:dyDescent="0.55000000000000004">
      <c r="A1" s="6"/>
      <c r="B1" s="6"/>
      <c r="C1" s="6"/>
      <c r="D1" s="6"/>
      <c r="E1" s="4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5"/>
      <c r="R1" s="5"/>
      <c r="S1" s="5"/>
      <c r="T1" s="5"/>
      <c r="U1" s="5"/>
      <c r="V1" s="5"/>
      <c r="W1" s="5"/>
      <c r="X1" s="5"/>
      <c r="Y1" s="5"/>
      <c r="Z1" s="3"/>
      <c r="AA1" s="3"/>
      <c r="AB1" s="3"/>
    </row>
    <row r="2" spans="1:28" ht="36" x14ac:dyDescent="0.55000000000000004">
      <c r="A2" s="6"/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  <c r="Q2" s="5"/>
      <c r="R2" s="5"/>
      <c r="S2" s="5"/>
      <c r="T2" s="5"/>
      <c r="U2" s="5"/>
      <c r="V2" s="5"/>
      <c r="W2" s="5"/>
      <c r="X2" s="5"/>
      <c r="Y2" s="5"/>
      <c r="Z2" s="3" t="s">
        <v>0</v>
      </c>
      <c r="AA2" s="3"/>
      <c r="AB2" s="3"/>
    </row>
    <row r="3" spans="1:28" ht="36" x14ac:dyDescent="0.5500000000000000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5"/>
      <c r="Y3" s="5"/>
      <c r="Z3" s="2"/>
      <c r="AA3" s="2"/>
      <c r="AB3" s="2"/>
    </row>
    <row r="4" spans="1:28" ht="35.25" x14ac:dyDescent="0.45">
      <c r="A4" s="11" t="s">
        <v>1</v>
      </c>
      <c r="B4" s="15"/>
      <c r="C4" s="9"/>
      <c r="D4" s="9"/>
      <c r="E4" s="9"/>
      <c r="F4" s="9"/>
      <c r="G4" s="10"/>
      <c r="H4" s="10"/>
      <c r="I4" s="10"/>
      <c r="J4" s="10"/>
      <c r="K4" s="10"/>
      <c r="L4" s="72"/>
      <c r="M4" s="72"/>
      <c r="N4" s="72"/>
      <c r="O4" s="72"/>
      <c r="P4" s="72"/>
      <c r="Q4" s="5"/>
      <c r="R4" s="5"/>
      <c r="S4" s="5"/>
      <c r="T4" s="5"/>
      <c r="U4" s="5"/>
      <c r="V4" s="5"/>
      <c r="W4" s="5"/>
      <c r="X4" s="5"/>
      <c r="Y4" s="5"/>
      <c r="Z4" s="72" t="s">
        <v>2</v>
      </c>
      <c r="AA4" s="72"/>
      <c r="AB4" s="72"/>
    </row>
    <row r="5" spans="1:28" ht="35.25" x14ac:dyDescent="0.45">
      <c r="A5" s="11" t="s">
        <v>3</v>
      </c>
      <c r="B5" s="15"/>
      <c r="C5" s="9"/>
      <c r="D5" s="9"/>
      <c r="E5" s="9"/>
      <c r="F5" s="9"/>
      <c r="G5" s="10"/>
      <c r="H5" s="10"/>
      <c r="I5" s="10"/>
      <c r="J5" s="10"/>
      <c r="K5" s="10"/>
      <c r="L5" s="72"/>
      <c r="M5" s="72"/>
      <c r="N5" s="72"/>
      <c r="O5" s="72"/>
      <c r="P5" s="72"/>
      <c r="Q5" s="5"/>
      <c r="R5" s="5"/>
      <c r="S5" s="5"/>
      <c r="T5" s="5"/>
      <c r="U5" s="5"/>
      <c r="V5" s="5"/>
      <c r="W5" s="5"/>
      <c r="X5" s="5"/>
      <c r="Y5" s="5"/>
      <c r="Z5" s="72"/>
      <c r="AA5" s="72"/>
      <c r="AB5" s="72"/>
    </row>
    <row r="6" spans="1:28" ht="35.25" x14ac:dyDescent="0.45">
      <c r="A6" s="11" t="s">
        <v>3</v>
      </c>
      <c r="B6" s="15"/>
      <c r="C6" s="9"/>
      <c r="D6" s="9"/>
      <c r="E6" s="4"/>
      <c r="F6" s="4"/>
      <c r="G6" s="4"/>
      <c r="H6" s="4"/>
      <c r="I6" s="4"/>
      <c r="J6" s="4"/>
      <c r="K6" s="4"/>
      <c r="L6" s="72"/>
      <c r="M6" s="72"/>
      <c r="N6" s="72"/>
      <c r="O6" s="72"/>
      <c r="P6" s="72"/>
      <c r="Q6" s="5"/>
      <c r="R6" s="5"/>
      <c r="S6" s="5"/>
      <c r="T6" s="5"/>
      <c r="U6" s="5"/>
      <c r="V6" s="5"/>
      <c r="W6" s="5"/>
      <c r="X6" s="5"/>
      <c r="Y6" s="5"/>
      <c r="Z6" s="72" t="s">
        <v>4</v>
      </c>
      <c r="AA6" s="72"/>
      <c r="AB6" s="72"/>
    </row>
    <row r="7" spans="1:28" ht="35.25" x14ac:dyDescent="0.45">
      <c r="A7" s="11" t="s">
        <v>5</v>
      </c>
      <c r="B7" s="15"/>
      <c r="C7" s="9"/>
      <c r="D7" s="9"/>
      <c r="E7" s="4"/>
      <c r="F7" s="4"/>
      <c r="G7" s="4"/>
      <c r="H7" s="4"/>
      <c r="I7" s="4"/>
      <c r="J7" s="4"/>
      <c r="K7" s="4"/>
      <c r="L7" s="9"/>
      <c r="M7" s="3"/>
      <c r="N7" s="3"/>
      <c r="O7" s="3"/>
      <c r="P7" s="3"/>
      <c r="Q7" s="5"/>
      <c r="R7" s="5"/>
      <c r="S7" s="5"/>
      <c r="T7" s="5"/>
      <c r="U7" s="5"/>
      <c r="V7" s="5"/>
      <c r="W7" s="5"/>
      <c r="X7" s="5"/>
      <c r="Y7" s="5"/>
      <c r="Z7" s="8"/>
      <c r="AA7" s="3"/>
      <c r="AB7" s="3"/>
    </row>
    <row r="8" spans="1:28" ht="35.25" x14ac:dyDescent="0.45">
      <c r="A8" s="11" t="s">
        <v>6</v>
      </c>
      <c r="B8" s="15"/>
      <c r="C8" s="9"/>
      <c r="D8" s="9"/>
      <c r="E8" s="4"/>
      <c r="F8" s="4"/>
      <c r="G8" s="4"/>
      <c r="H8" s="4"/>
      <c r="I8" s="4"/>
      <c r="J8" s="4"/>
      <c r="K8" s="4"/>
      <c r="L8" s="9"/>
      <c r="M8" s="3"/>
      <c r="N8" s="3"/>
      <c r="O8" s="3"/>
      <c r="P8" s="3"/>
      <c r="Q8" s="5"/>
      <c r="R8" s="5"/>
      <c r="S8" s="5"/>
      <c r="T8" s="5"/>
      <c r="U8" s="5"/>
      <c r="V8" s="5"/>
      <c r="W8" s="5"/>
      <c r="X8" s="5"/>
      <c r="Y8" s="5"/>
      <c r="Z8" s="8"/>
      <c r="AA8" s="3"/>
      <c r="AB8" s="3"/>
    </row>
    <row r="9" spans="1:28" ht="35.25" x14ac:dyDescent="0.45">
      <c r="A9" s="11" t="s">
        <v>3</v>
      </c>
      <c r="B9" s="15"/>
      <c r="C9" s="9"/>
      <c r="D9" s="9"/>
      <c r="E9" s="4"/>
      <c r="F9" s="4"/>
      <c r="G9" s="4"/>
      <c r="H9" s="4"/>
      <c r="I9" s="4"/>
      <c r="J9" s="4"/>
      <c r="K9" s="4"/>
      <c r="L9" s="72"/>
      <c r="M9" s="72"/>
      <c r="N9" s="72"/>
      <c r="O9" s="72"/>
      <c r="P9" s="72"/>
      <c r="Q9" s="5"/>
      <c r="R9" s="5"/>
      <c r="S9" s="5"/>
      <c r="T9" s="5"/>
      <c r="U9" s="5"/>
      <c r="V9" s="5"/>
      <c r="W9" s="5"/>
      <c r="X9" s="5"/>
      <c r="Y9" s="5"/>
      <c r="Z9" s="72"/>
      <c r="AA9" s="72"/>
      <c r="AB9" s="72"/>
    </row>
    <row r="10" spans="1:28" ht="35.25" x14ac:dyDescent="0.45">
      <c r="A10" s="11" t="s">
        <v>7</v>
      </c>
      <c r="B10" s="15"/>
      <c r="C10" s="9"/>
      <c r="D10" s="9"/>
      <c r="E10" s="4"/>
      <c r="F10" s="4"/>
      <c r="G10" s="4"/>
      <c r="H10" s="4"/>
      <c r="I10" s="4"/>
      <c r="J10" s="4"/>
      <c r="K10" s="4"/>
      <c r="L10" s="72"/>
      <c r="M10" s="72"/>
      <c r="N10" s="72"/>
      <c r="O10" s="72"/>
      <c r="P10" s="72"/>
      <c r="Q10" s="5"/>
      <c r="R10" s="5"/>
      <c r="S10" s="5"/>
      <c r="T10" s="5"/>
      <c r="U10" s="5"/>
      <c r="V10" s="5"/>
      <c r="W10" s="5"/>
      <c r="X10" s="5"/>
      <c r="Y10" s="5"/>
      <c r="Z10" s="72" t="s">
        <v>7</v>
      </c>
      <c r="AA10" s="72"/>
      <c r="AB10" s="72"/>
    </row>
    <row r="11" spans="1:28" ht="35.25" x14ac:dyDescent="0.45">
      <c r="A11" s="11" t="s">
        <v>8</v>
      </c>
      <c r="B11" s="15"/>
      <c r="C11" s="9"/>
      <c r="D11" s="9"/>
      <c r="E11" s="11"/>
      <c r="F11" s="9"/>
      <c r="G11" s="10"/>
      <c r="H11" s="10"/>
      <c r="I11" s="10"/>
      <c r="J11" s="10"/>
      <c r="K11" s="10"/>
      <c r="L11" s="73"/>
      <c r="M11" s="73"/>
      <c r="N11" s="73"/>
      <c r="O11" s="73"/>
      <c r="P11" s="73"/>
      <c r="Q11" s="5"/>
      <c r="R11" s="5"/>
      <c r="S11" s="5"/>
      <c r="T11" s="5"/>
      <c r="U11" s="5"/>
      <c r="V11" s="5"/>
      <c r="W11" s="5"/>
      <c r="X11" s="5"/>
      <c r="Y11" s="5"/>
      <c r="Z11" s="73" t="s">
        <v>8</v>
      </c>
      <c r="AA11" s="73"/>
      <c r="AB11" s="73"/>
    </row>
    <row r="12" spans="1:28" ht="35.25" x14ac:dyDescent="0.45">
      <c r="A12" s="11"/>
      <c r="B12" s="15"/>
      <c r="C12" s="9"/>
      <c r="D12" s="9"/>
      <c r="E12" s="11"/>
      <c r="F12" s="9"/>
      <c r="G12" s="10"/>
      <c r="H12" s="10"/>
      <c r="I12" s="10"/>
      <c r="J12" s="10"/>
      <c r="K12" s="10"/>
      <c r="L12" s="11"/>
      <c r="M12" s="7"/>
      <c r="N12" s="7"/>
      <c r="O12" s="7"/>
      <c r="P12" s="7"/>
      <c r="Q12" s="5"/>
      <c r="R12" s="5"/>
      <c r="S12" s="5"/>
      <c r="T12" s="5"/>
      <c r="U12" s="5"/>
      <c r="V12" s="5"/>
      <c r="W12" s="5"/>
      <c r="X12" s="5"/>
      <c r="Y12" s="5"/>
      <c r="Z12" s="7"/>
      <c r="AA12" s="7"/>
      <c r="AB12" s="7"/>
    </row>
    <row r="13" spans="1:28" ht="35.25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35.25" x14ac:dyDescent="0.45">
      <c r="A14" s="11"/>
      <c r="B14" s="15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71" customFormat="1" ht="254.25" customHeight="1" x14ac:dyDescent="0.7">
      <c r="A15" s="75" t="s">
        <v>98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8" ht="35.25" x14ac:dyDescent="0.45">
      <c r="A16" s="16" t="s">
        <v>9</v>
      </c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</row>
    <row r="17" spans="1:28" ht="35.25" x14ac:dyDescent="0.45">
      <c r="A17" s="17" t="s">
        <v>10</v>
      </c>
      <c r="B17" s="11"/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4"/>
    </row>
    <row r="18" spans="1:28" ht="35.25" x14ac:dyDescent="0.45">
      <c r="A18" s="17" t="s">
        <v>11</v>
      </c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4"/>
    </row>
    <row r="19" spans="1:28" s="20" customFormat="1" ht="39" x14ac:dyDescent="0.6">
      <c r="A19" s="76" t="s">
        <v>12</v>
      </c>
      <c r="B19" s="76" t="s">
        <v>13</v>
      </c>
      <c r="C19" s="76"/>
      <c r="D19" s="77" t="s">
        <v>14</v>
      </c>
      <c r="E19" s="77"/>
      <c r="F19" s="77" t="s">
        <v>15</v>
      </c>
      <c r="G19" s="77"/>
      <c r="H19" s="77" t="s">
        <v>16</v>
      </c>
      <c r="I19" s="77"/>
      <c r="J19" s="77" t="s">
        <v>17</v>
      </c>
      <c r="K19" s="77"/>
      <c r="L19" s="78" t="s">
        <v>18</v>
      </c>
      <c r="M19" s="78"/>
      <c r="N19" s="78"/>
      <c r="O19" s="78"/>
      <c r="P19" s="78"/>
      <c r="Q19" s="78"/>
      <c r="R19" s="78"/>
      <c r="S19" s="78"/>
      <c r="T19" s="78" t="s">
        <v>19</v>
      </c>
      <c r="U19" s="78"/>
      <c r="V19" s="78"/>
      <c r="W19" s="78"/>
      <c r="X19" s="78"/>
      <c r="Y19" s="78"/>
      <c r="Z19" s="78"/>
      <c r="AA19" s="78"/>
      <c r="AB19" s="79" t="s">
        <v>20</v>
      </c>
    </row>
    <row r="20" spans="1:28" s="20" customFormat="1" ht="39" x14ac:dyDescent="0.6">
      <c r="A20" s="76"/>
      <c r="B20" s="76" t="s">
        <v>21</v>
      </c>
      <c r="C20" s="76" t="s">
        <v>22</v>
      </c>
      <c r="D20" s="77" t="s">
        <v>21</v>
      </c>
      <c r="E20" s="77" t="s">
        <v>22</v>
      </c>
      <c r="F20" s="77" t="s">
        <v>21</v>
      </c>
      <c r="G20" s="77" t="s">
        <v>22</v>
      </c>
      <c r="H20" s="77" t="s">
        <v>21</v>
      </c>
      <c r="I20" s="77" t="s">
        <v>22</v>
      </c>
      <c r="J20" s="77" t="s">
        <v>21</v>
      </c>
      <c r="K20" s="77" t="s">
        <v>22</v>
      </c>
      <c r="L20" s="78" t="s">
        <v>23</v>
      </c>
      <c r="M20" s="78"/>
      <c r="N20" s="78" t="s">
        <v>24</v>
      </c>
      <c r="O20" s="78"/>
      <c r="P20" s="80" t="s">
        <v>25</v>
      </c>
      <c r="Q20" s="80"/>
      <c r="R20" s="80" t="s">
        <v>26</v>
      </c>
      <c r="S20" s="80"/>
      <c r="T20" s="80" t="s">
        <v>27</v>
      </c>
      <c r="U20" s="80"/>
      <c r="V20" s="80" t="s">
        <v>28</v>
      </c>
      <c r="W20" s="80"/>
      <c r="X20" s="80" t="s">
        <v>29</v>
      </c>
      <c r="Y20" s="80"/>
      <c r="Z20" s="80" t="s">
        <v>30</v>
      </c>
      <c r="AA20" s="80"/>
      <c r="AB20" s="79"/>
    </row>
    <row r="21" spans="1:28" s="2" customFormat="1" ht="141.75" customHeight="1" x14ac:dyDescent="0.55000000000000004">
      <c r="A21" s="76"/>
      <c r="B21" s="76"/>
      <c r="C21" s="76"/>
      <c r="D21" s="77"/>
      <c r="E21" s="77"/>
      <c r="F21" s="77"/>
      <c r="G21" s="77"/>
      <c r="H21" s="77"/>
      <c r="I21" s="77"/>
      <c r="J21" s="77"/>
      <c r="K21" s="77"/>
      <c r="L21" s="18" t="s">
        <v>21</v>
      </c>
      <c r="M21" s="19" t="s">
        <v>22</v>
      </c>
      <c r="N21" s="19" t="s">
        <v>21</v>
      </c>
      <c r="O21" s="19" t="s">
        <v>22</v>
      </c>
      <c r="P21" s="19" t="s">
        <v>21</v>
      </c>
      <c r="Q21" s="19" t="s">
        <v>22</v>
      </c>
      <c r="R21" s="19" t="s">
        <v>21</v>
      </c>
      <c r="S21" s="19" t="s">
        <v>22</v>
      </c>
      <c r="T21" s="19" t="s">
        <v>21</v>
      </c>
      <c r="U21" s="19" t="s">
        <v>22</v>
      </c>
      <c r="V21" s="19" t="s">
        <v>21</v>
      </c>
      <c r="W21" s="19" t="s">
        <v>22</v>
      </c>
      <c r="X21" s="19" t="s">
        <v>21</v>
      </c>
      <c r="Y21" s="19" t="s">
        <v>22</v>
      </c>
      <c r="Z21" s="19" t="s">
        <v>21</v>
      </c>
      <c r="AA21" s="19" t="s">
        <v>22</v>
      </c>
      <c r="AB21" s="79"/>
    </row>
    <row r="22" spans="1:28" s="26" customFormat="1" ht="81" customHeight="1" x14ac:dyDescent="0.65">
      <c r="A22" s="33" t="s">
        <v>31</v>
      </c>
      <c r="B22" s="42" t="s">
        <v>32</v>
      </c>
      <c r="C22" s="42" t="s">
        <v>32</v>
      </c>
      <c r="D22" s="35">
        <v>2.3199999999999998</v>
      </c>
      <c r="E22" s="35">
        <v>2.3199999999999998</v>
      </c>
      <c r="F22" s="35">
        <v>6.2</v>
      </c>
      <c r="G22" s="35">
        <v>6.2</v>
      </c>
      <c r="H22" s="35">
        <v>24.49</v>
      </c>
      <c r="I22" s="35">
        <v>24.49</v>
      </c>
      <c r="J22" s="35">
        <v>168.95</v>
      </c>
      <c r="K22" s="35">
        <v>168.95</v>
      </c>
      <c r="L22" s="35">
        <v>0</v>
      </c>
      <c r="M22" s="35">
        <v>0</v>
      </c>
      <c r="N22" s="35">
        <v>0.02</v>
      </c>
      <c r="O22" s="35">
        <v>0.02</v>
      </c>
      <c r="P22" s="35">
        <v>0.02</v>
      </c>
      <c r="Q22" s="35">
        <v>0.02</v>
      </c>
      <c r="R22" s="35">
        <v>20</v>
      </c>
      <c r="S22" s="35">
        <v>20</v>
      </c>
      <c r="T22" s="35">
        <v>16.399999999999999</v>
      </c>
      <c r="U22" s="35">
        <v>16.399999999999999</v>
      </c>
      <c r="V22" s="35">
        <v>50.6</v>
      </c>
      <c r="W22" s="35">
        <v>50.6</v>
      </c>
      <c r="X22" s="35">
        <v>16.399999999999999</v>
      </c>
      <c r="Y22" s="35">
        <v>16.399999999999999</v>
      </c>
      <c r="Z22" s="35">
        <v>0.34</v>
      </c>
      <c r="AA22" s="35">
        <v>0.34</v>
      </c>
      <c r="AB22" s="40">
        <v>302</v>
      </c>
    </row>
    <row r="23" spans="1:28" s="26" customFormat="1" ht="86.25" customHeight="1" x14ac:dyDescent="0.65">
      <c r="A23" s="33" t="s">
        <v>33</v>
      </c>
      <c r="B23" s="42">
        <v>18</v>
      </c>
      <c r="C23" s="42">
        <v>18</v>
      </c>
      <c r="D23" s="35">
        <v>1.35</v>
      </c>
      <c r="E23" s="35">
        <v>1.35</v>
      </c>
      <c r="F23" s="35">
        <v>0.52</v>
      </c>
      <c r="G23" s="35">
        <v>0.52</v>
      </c>
      <c r="H23" s="35">
        <v>9.25</v>
      </c>
      <c r="I23" s="35">
        <v>9.25</v>
      </c>
      <c r="J23" s="35">
        <v>47.4</v>
      </c>
      <c r="K23" s="35">
        <v>47.4</v>
      </c>
      <c r="L23" s="35">
        <v>0</v>
      </c>
      <c r="M23" s="37">
        <f t="shared" ref="M23:O23" si="0">L23</f>
        <v>0</v>
      </c>
      <c r="N23" s="37">
        <v>0.02</v>
      </c>
      <c r="O23" s="37">
        <f t="shared" si="0"/>
        <v>0.02</v>
      </c>
      <c r="P23" s="37">
        <v>0</v>
      </c>
      <c r="Q23" s="37">
        <f t="shared" ref="Q23" si="1">P23</f>
        <v>0</v>
      </c>
      <c r="R23" s="37">
        <v>0</v>
      </c>
      <c r="S23" s="37">
        <f t="shared" ref="S23" si="2">R23</f>
        <v>0</v>
      </c>
      <c r="T23" s="37">
        <v>5.94</v>
      </c>
      <c r="U23" s="37">
        <f t="shared" ref="U23" si="3">T23</f>
        <v>5.94</v>
      </c>
      <c r="V23" s="37">
        <v>5.94</v>
      </c>
      <c r="W23" s="37">
        <f t="shared" ref="W23" si="4">V23</f>
        <v>5.94</v>
      </c>
      <c r="X23" s="37">
        <v>10.44</v>
      </c>
      <c r="Y23" s="37">
        <f t="shared" ref="Y23" si="5">X23</f>
        <v>10.44</v>
      </c>
      <c r="Z23" s="37">
        <v>0.8</v>
      </c>
      <c r="AA23" s="37">
        <f t="shared" ref="AA23" si="6">Z23</f>
        <v>0.8</v>
      </c>
      <c r="AB23" s="40" t="s">
        <v>34</v>
      </c>
    </row>
    <row r="24" spans="1:28" s="26" customFormat="1" ht="38.25" customHeight="1" x14ac:dyDescent="0.65">
      <c r="A24" s="33" t="s">
        <v>52</v>
      </c>
      <c r="B24" s="42" t="s">
        <v>73</v>
      </c>
      <c r="C24" s="42" t="s">
        <v>73</v>
      </c>
      <c r="D24" s="35">
        <v>0.2</v>
      </c>
      <c r="E24" s="35">
        <v>0.2</v>
      </c>
      <c r="F24" s="35">
        <v>0</v>
      </c>
      <c r="G24" s="35">
        <v>0</v>
      </c>
      <c r="H24" s="35">
        <v>15</v>
      </c>
      <c r="I24" s="35">
        <v>15</v>
      </c>
      <c r="J24" s="35">
        <v>58</v>
      </c>
      <c r="K24" s="35">
        <v>58</v>
      </c>
      <c r="L24" s="35">
        <v>0.02</v>
      </c>
      <c r="M24" s="37">
        <v>0.02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1.29</v>
      </c>
      <c r="U24" s="37">
        <v>1.29</v>
      </c>
      <c r="V24" s="37">
        <v>1.6</v>
      </c>
      <c r="W24" s="37">
        <v>1.6</v>
      </c>
      <c r="X24" s="37">
        <v>0.88</v>
      </c>
      <c r="Y24" s="37">
        <v>0.88</v>
      </c>
      <c r="Z24" s="37">
        <v>0.21</v>
      </c>
      <c r="AA24" s="37">
        <v>0.21</v>
      </c>
      <c r="AB24" s="40">
        <v>685</v>
      </c>
    </row>
    <row r="25" spans="1:28" s="26" customFormat="1" ht="45" customHeight="1" x14ac:dyDescent="0.65">
      <c r="A25" s="46" t="s">
        <v>35</v>
      </c>
      <c r="B25" s="42">
        <v>388</v>
      </c>
      <c r="C25" s="42">
        <v>388</v>
      </c>
      <c r="D25" s="35">
        <f>SUM(D22:D24)</f>
        <v>3.87</v>
      </c>
      <c r="E25" s="35">
        <f t="shared" ref="E25:AA25" si="7">SUM(E22:E24)</f>
        <v>3.87</v>
      </c>
      <c r="F25" s="35">
        <f t="shared" si="7"/>
        <v>6.7200000000000006</v>
      </c>
      <c r="G25" s="35">
        <f t="shared" si="7"/>
        <v>6.7200000000000006</v>
      </c>
      <c r="H25" s="35">
        <f t="shared" si="7"/>
        <v>48.739999999999995</v>
      </c>
      <c r="I25" s="35">
        <f t="shared" si="7"/>
        <v>48.739999999999995</v>
      </c>
      <c r="J25" s="35">
        <f t="shared" si="7"/>
        <v>274.35000000000002</v>
      </c>
      <c r="K25" s="35">
        <f t="shared" si="7"/>
        <v>274.35000000000002</v>
      </c>
      <c r="L25" s="35">
        <f t="shared" si="7"/>
        <v>0.02</v>
      </c>
      <c r="M25" s="37">
        <f t="shared" si="7"/>
        <v>0.02</v>
      </c>
      <c r="N25" s="37">
        <f t="shared" si="7"/>
        <v>0.04</v>
      </c>
      <c r="O25" s="37">
        <f t="shared" si="7"/>
        <v>0.04</v>
      </c>
      <c r="P25" s="37">
        <f t="shared" si="7"/>
        <v>0.02</v>
      </c>
      <c r="Q25" s="37">
        <f t="shared" si="7"/>
        <v>0.02</v>
      </c>
      <c r="R25" s="37">
        <f t="shared" si="7"/>
        <v>20</v>
      </c>
      <c r="S25" s="37">
        <f t="shared" si="7"/>
        <v>20</v>
      </c>
      <c r="T25" s="37">
        <f t="shared" si="7"/>
        <v>23.63</v>
      </c>
      <c r="U25" s="37">
        <f t="shared" si="7"/>
        <v>23.63</v>
      </c>
      <c r="V25" s="37">
        <f t="shared" si="7"/>
        <v>58.14</v>
      </c>
      <c r="W25" s="37">
        <f t="shared" si="7"/>
        <v>58.14</v>
      </c>
      <c r="X25" s="37">
        <f t="shared" si="7"/>
        <v>27.719999999999995</v>
      </c>
      <c r="Y25" s="37">
        <f t="shared" si="7"/>
        <v>27.719999999999995</v>
      </c>
      <c r="Z25" s="37">
        <f t="shared" si="7"/>
        <v>1.35</v>
      </c>
      <c r="AA25" s="37">
        <f t="shared" si="7"/>
        <v>1.35</v>
      </c>
      <c r="AB25" s="47"/>
    </row>
    <row r="26" spans="1:28" s="26" customFormat="1" ht="42" x14ac:dyDescent="0.65">
      <c r="A26" s="21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</row>
    <row r="27" spans="1:28" s="26" customFormat="1" ht="42" x14ac:dyDescent="0.65">
      <c r="A27" s="21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</row>
    <row r="28" spans="1:28" s="26" customFormat="1" ht="42" x14ac:dyDescent="0.65">
      <c r="A28" s="27" t="s">
        <v>36</v>
      </c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</row>
    <row r="29" spans="1:28" s="26" customFormat="1" ht="42" x14ac:dyDescent="0.65">
      <c r="A29" s="82" t="s">
        <v>12</v>
      </c>
      <c r="B29" s="82" t="s">
        <v>13</v>
      </c>
      <c r="C29" s="82"/>
      <c r="D29" s="83" t="s">
        <v>14</v>
      </c>
      <c r="E29" s="83"/>
      <c r="F29" s="83" t="s">
        <v>15</v>
      </c>
      <c r="G29" s="83"/>
      <c r="H29" s="83" t="s">
        <v>16</v>
      </c>
      <c r="I29" s="83"/>
      <c r="J29" s="83" t="s">
        <v>17</v>
      </c>
      <c r="K29" s="83"/>
      <c r="L29" s="86" t="s">
        <v>18</v>
      </c>
      <c r="M29" s="88"/>
      <c r="N29" s="88"/>
      <c r="O29" s="88"/>
      <c r="P29" s="88"/>
      <c r="Q29" s="88"/>
      <c r="R29" s="88"/>
      <c r="S29" s="87"/>
      <c r="T29" s="86" t="s">
        <v>19</v>
      </c>
      <c r="U29" s="88"/>
      <c r="V29" s="88"/>
      <c r="W29" s="88"/>
      <c r="X29" s="88"/>
      <c r="Y29" s="88"/>
      <c r="Z29" s="88"/>
      <c r="AA29" s="88"/>
      <c r="AB29" s="81" t="s">
        <v>20</v>
      </c>
    </row>
    <row r="30" spans="1:28" s="26" customFormat="1" ht="42" x14ac:dyDescent="0.65">
      <c r="A30" s="82"/>
      <c r="B30" s="82" t="s">
        <v>21</v>
      </c>
      <c r="C30" s="82" t="s">
        <v>22</v>
      </c>
      <c r="D30" s="83" t="s">
        <v>21</v>
      </c>
      <c r="E30" s="83" t="s">
        <v>22</v>
      </c>
      <c r="F30" s="83" t="s">
        <v>21</v>
      </c>
      <c r="G30" s="83" t="s">
        <v>22</v>
      </c>
      <c r="H30" s="83" t="s">
        <v>21</v>
      </c>
      <c r="I30" s="83" t="s">
        <v>22</v>
      </c>
      <c r="J30" s="83" t="s">
        <v>21</v>
      </c>
      <c r="K30" s="83" t="s">
        <v>22</v>
      </c>
      <c r="L30" s="86" t="s">
        <v>23</v>
      </c>
      <c r="M30" s="87"/>
      <c r="N30" s="86" t="s">
        <v>24</v>
      </c>
      <c r="O30" s="87"/>
      <c r="P30" s="84" t="s">
        <v>25</v>
      </c>
      <c r="Q30" s="85"/>
      <c r="R30" s="84" t="s">
        <v>26</v>
      </c>
      <c r="S30" s="85"/>
      <c r="T30" s="84" t="s">
        <v>27</v>
      </c>
      <c r="U30" s="85"/>
      <c r="V30" s="84" t="s">
        <v>28</v>
      </c>
      <c r="W30" s="85"/>
      <c r="X30" s="84" t="s">
        <v>29</v>
      </c>
      <c r="Y30" s="85"/>
      <c r="Z30" s="84" t="s">
        <v>30</v>
      </c>
      <c r="AA30" s="85"/>
      <c r="AB30" s="81"/>
    </row>
    <row r="31" spans="1:28" s="26" customFormat="1" ht="116.25" customHeight="1" x14ac:dyDescent="0.65">
      <c r="A31" s="82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31" t="s">
        <v>21</v>
      </c>
      <c r="M31" s="32" t="s">
        <v>22</v>
      </c>
      <c r="N31" s="32" t="s">
        <v>21</v>
      </c>
      <c r="O31" s="32" t="s">
        <v>22</v>
      </c>
      <c r="P31" s="32" t="s">
        <v>21</v>
      </c>
      <c r="Q31" s="32" t="s">
        <v>22</v>
      </c>
      <c r="R31" s="32" t="s">
        <v>21</v>
      </c>
      <c r="S31" s="32" t="s">
        <v>22</v>
      </c>
      <c r="T31" s="32" t="s">
        <v>21</v>
      </c>
      <c r="U31" s="32" t="s">
        <v>22</v>
      </c>
      <c r="V31" s="32" t="s">
        <v>21</v>
      </c>
      <c r="W31" s="32" t="s">
        <v>22</v>
      </c>
      <c r="X31" s="32" t="s">
        <v>21</v>
      </c>
      <c r="Y31" s="32" t="s">
        <v>22</v>
      </c>
      <c r="Z31" s="32" t="s">
        <v>21</v>
      </c>
      <c r="AA31" s="32" t="s">
        <v>22</v>
      </c>
      <c r="AB31" s="81"/>
    </row>
    <row r="32" spans="1:28" s="26" customFormat="1" ht="39" customHeight="1" x14ac:dyDescent="0.65">
      <c r="A32" s="33" t="s">
        <v>87</v>
      </c>
      <c r="B32" s="40">
        <v>25</v>
      </c>
      <c r="C32" s="42">
        <v>25</v>
      </c>
      <c r="D32" s="37">
        <v>0.7</v>
      </c>
      <c r="E32" s="37">
        <v>0.70000000000000007</v>
      </c>
      <c r="F32" s="37">
        <v>2.0499999999999998</v>
      </c>
      <c r="G32" s="37">
        <v>2.0499999999999998</v>
      </c>
      <c r="H32" s="37">
        <v>1.65</v>
      </c>
      <c r="I32" s="37">
        <v>1.65</v>
      </c>
      <c r="J32" s="37">
        <f>44.77/2</f>
        <v>22.385000000000002</v>
      </c>
      <c r="K32" s="37">
        <f>44.77/2</f>
        <v>22.385000000000002</v>
      </c>
      <c r="L32" s="37">
        <v>0</v>
      </c>
      <c r="M32" s="37">
        <v>0</v>
      </c>
      <c r="N32" s="37">
        <v>10</v>
      </c>
      <c r="O32" s="37">
        <v>10</v>
      </c>
      <c r="P32" s="37">
        <v>0</v>
      </c>
      <c r="Q32" s="37">
        <v>0</v>
      </c>
      <c r="R32" s="37">
        <v>0</v>
      </c>
      <c r="S32" s="37">
        <v>0</v>
      </c>
      <c r="T32" s="37">
        <v>18</v>
      </c>
      <c r="U32" s="37">
        <v>18</v>
      </c>
      <c r="V32" s="37">
        <v>12</v>
      </c>
      <c r="W32" s="37">
        <v>12</v>
      </c>
      <c r="X32" s="37">
        <v>0</v>
      </c>
      <c r="Y32" s="37">
        <v>0</v>
      </c>
      <c r="Z32" s="37">
        <v>0.1</v>
      </c>
      <c r="AA32" s="37">
        <v>0.1</v>
      </c>
      <c r="AB32" s="40">
        <v>43</v>
      </c>
    </row>
    <row r="33" spans="1:28" s="26" customFormat="1" ht="47.25" customHeight="1" x14ac:dyDescent="0.65">
      <c r="A33" s="33" t="s">
        <v>65</v>
      </c>
      <c r="B33" s="42" t="s">
        <v>37</v>
      </c>
      <c r="C33" s="42" t="s">
        <v>38</v>
      </c>
      <c r="D33" s="35">
        <v>2.72</v>
      </c>
      <c r="E33" s="35">
        <v>3.4</v>
      </c>
      <c r="F33" s="35">
        <v>5.36</v>
      </c>
      <c r="G33" s="35">
        <v>6.7</v>
      </c>
      <c r="H33" s="35">
        <v>16.079999999999998</v>
      </c>
      <c r="I33" s="35">
        <v>20.100000000000001</v>
      </c>
      <c r="J33" s="35">
        <v>106.6</v>
      </c>
      <c r="K33" s="35">
        <v>137</v>
      </c>
      <c r="L33" s="35">
        <v>6.03</v>
      </c>
      <c r="M33" s="37">
        <f>L33/200*250</f>
        <v>7.5374999999999996</v>
      </c>
      <c r="N33" s="37">
        <v>0.08</v>
      </c>
      <c r="O33" s="37">
        <f>N33/200*250</f>
        <v>0.1</v>
      </c>
      <c r="P33" s="37">
        <v>0.05</v>
      </c>
      <c r="Q33" s="37">
        <f>P33/200*250</f>
        <v>6.25E-2</v>
      </c>
      <c r="R33" s="37">
        <v>0</v>
      </c>
      <c r="S33" s="37">
        <f>R33/200*250</f>
        <v>0</v>
      </c>
      <c r="T33" s="37">
        <v>52.9</v>
      </c>
      <c r="U33" s="37">
        <f>T33/200*250</f>
        <v>66.125</v>
      </c>
      <c r="V33" s="37">
        <v>57.56</v>
      </c>
      <c r="W33" s="37">
        <f>V33/200*250</f>
        <v>71.95</v>
      </c>
      <c r="X33" s="37">
        <v>20.72</v>
      </c>
      <c r="Y33" s="37">
        <f>X33/200*250</f>
        <v>25.9</v>
      </c>
      <c r="Z33" s="37">
        <v>0.78</v>
      </c>
      <c r="AA33" s="37">
        <f>Z33/200*250</f>
        <v>0.97500000000000009</v>
      </c>
      <c r="AB33" s="40">
        <v>132</v>
      </c>
    </row>
    <row r="34" spans="1:28" s="26" customFormat="1" ht="55.5" customHeight="1" x14ac:dyDescent="0.65">
      <c r="A34" s="33" t="s">
        <v>39</v>
      </c>
      <c r="B34" s="42" t="s">
        <v>45</v>
      </c>
      <c r="C34" s="42" t="s">
        <v>45</v>
      </c>
      <c r="D34" s="35">
        <v>10</v>
      </c>
      <c r="E34" s="35">
        <v>10</v>
      </c>
      <c r="F34" s="35">
        <v>18.399999999999999</v>
      </c>
      <c r="G34" s="35">
        <v>18.399999999999999</v>
      </c>
      <c r="H34" s="35">
        <v>2.78</v>
      </c>
      <c r="I34" s="35">
        <v>2.78</v>
      </c>
      <c r="J34" s="35">
        <v>217.5</v>
      </c>
      <c r="K34" s="35">
        <v>217.5</v>
      </c>
      <c r="L34" s="35">
        <v>0.4</v>
      </c>
      <c r="M34" s="37">
        <v>0.4</v>
      </c>
      <c r="N34" s="37">
        <v>0.03</v>
      </c>
      <c r="O34" s="37">
        <v>0.03</v>
      </c>
      <c r="P34" s="37">
        <v>7.0000000000000007E-2</v>
      </c>
      <c r="Q34" s="37">
        <v>7.0000000000000007E-2</v>
      </c>
      <c r="R34" s="37">
        <v>10.67</v>
      </c>
      <c r="S34" s="37">
        <v>10.67</v>
      </c>
      <c r="T34" s="37">
        <v>19.47</v>
      </c>
      <c r="U34" s="37">
        <v>19.47</v>
      </c>
      <c r="V34" s="37">
        <v>121</v>
      </c>
      <c r="W34" s="37">
        <v>121</v>
      </c>
      <c r="X34" s="37">
        <v>196.67</v>
      </c>
      <c r="Y34" s="37">
        <v>196.67</v>
      </c>
      <c r="Z34" s="37">
        <v>0.77</v>
      </c>
      <c r="AA34" s="37">
        <v>0.77</v>
      </c>
      <c r="AB34" s="40">
        <v>433</v>
      </c>
    </row>
    <row r="35" spans="1:28" s="26" customFormat="1" ht="42" x14ac:dyDescent="0.65">
      <c r="A35" s="33" t="s">
        <v>40</v>
      </c>
      <c r="B35" s="42">
        <v>150</v>
      </c>
      <c r="C35" s="42">
        <v>180</v>
      </c>
      <c r="D35" s="35">
        <v>5.0999999999999996</v>
      </c>
      <c r="E35" s="35">
        <v>5.0999999999999996</v>
      </c>
      <c r="F35" s="35">
        <v>9.15</v>
      </c>
      <c r="G35" s="35">
        <v>9.15</v>
      </c>
      <c r="H35" s="35">
        <v>34.200000000000003</v>
      </c>
      <c r="I35" s="35">
        <v>34.200000000000003</v>
      </c>
      <c r="J35" s="35">
        <v>244.5</v>
      </c>
      <c r="K35" s="35">
        <v>293.39999999999998</v>
      </c>
      <c r="L35" s="35">
        <v>18.149999999999999</v>
      </c>
      <c r="M35" s="37">
        <f t="shared" ref="M35" si="8">L35</f>
        <v>18.149999999999999</v>
      </c>
      <c r="N35" s="37">
        <v>0.14000000000000001</v>
      </c>
      <c r="O35" s="37">
        <f t="shared" ref="O35" si="9">N35</f>
        <v>0.14000000000000001</v>
      </c>
      <c r="P35" s="37">
        <v>0.11</v>
      </c>
      <c r="Q35" s="37">
        <f t="shared" ref="Q35" si="10">P35</f>
        <v>0.11</v>
      </c>
      <c r="R35" s="37">
        <v>25.5</v>
      </c>
      <c r="S35" s="37">
        <f t="shared" ref="S35" si="11">R35</f>
        <v>25.5</v>
      </c>
      <c r="T35" s="37">
        <v>36.979999999999997</v>
      </c>
      <c r="U35" s="37">
        <f t="shared" ref="U35" si="12">T35</f>
        <v>36.979999999999997</v>
      </c>
      <c r="V35" s="37">
        <v>86.6</v>
      </c>
      <c r="W35" s="37">
        <f t="shared" ref="W35" si="13">V35</f>
        <v>86.6</v>
      </c>
      <c r="X35" s="37">
        <v>27.75</v>
      </c>
      <c r="Y35" s="37">
        <f t="shared" ref="Y35" si="14">X35</f>
        <v>27.75</v>
      </c>
      <c r="Z35" s="37">
        <v>1.01</v>
      </c>
      <c r="AA35" s="37">
        <f t="shared" ref="AA35" si="15">Z35</f>
        <v>1.01</v>
      </c>
      <c r="AB35" s="40">
        <v>520</v>
      </c>
    </row>
    <row r="36" spans="1:28" s="26" customFormat="1" ht="42" x14ac:dyDescent="0.65">
      <c r="A36" s="33" t="s">
        <v>52</v>
      </c>
      <c r="B36" s="42" t="s">
        <v>73</v>
      </c>
      <c r="C36" s="42" t="s">
        <v>73</v>
      </c>
      <c r="D36" s="35">
        <v>0.2</v>
      </c>
      <c r="E36" s="35">
        <v>0.2</v>
      </c>
      <c r="F36" s="35">
        <v>0</v>
      </c>
      <c r="G36" s="35">
        <v>0</v>
      </c>
      <c r="H36" s="35">
        <v>15</v>
      </c>
      <c r="I36" s="35">
        <v>15</v>
      </c>
      <c r="J36" s="35">
        <v>58</v>
      </c>
      <c r="K36" s="35">
        <v>58</v>
      </c>
      <c r="L36" s="35">
        <v>0.02</v>
      </c>
      <c r="M36" s="37">
        <v>0.02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1.29</v>
      </c>
      <c r="U36" s="37">
        <v>1.29</v>
      </c>
      <c r="V36" s="37">
        <v>1.6</v>
      </c>
      <c r="W36" s="37">
        <v>1.6</v>
      </c>
      <c r="X36" s="37">
        <v>0.88</v>
      </c>
      <c r="Y36" s="37">
        <v>0.88</v>
      </c>
      <c r="Z36" s="37">
        <v>0.21</v>
      </c>
      <c r="AA36" s="37">
        <v>0.21</v>
      </c>
      <c r="AB36" s="40">
        <v>685</v>
      </c>
    </row>
    <row r="37" spans="1:28" s="26" customFormat="1" ht="38.25" customHeight="1" x14ac:dyDescent="0.65">
      <c r="A37" s="33" t="s">
        <v>41</v>
      </c>
      <c r="B37" s="42">
        <v>32.5</v>
      </c>
      <c r="C37" s="42">
        <v>32.5</v>
      </c>
      <c r="D37" s="35">
        <v>2.5024999999999999</v>
      </c>
      <c r="E37" s="35">
        <v>2.5024999999999999</v>
      </c>
      <c r="F37" s="35">
        <v>0.45500000000000002</v>
      </c>
      <c r="G37" s="35">
        <v>0.45500000000000002</v>
      </c>
      <c r="H37" s="35">
        <v>12.2525</v>
      </c>
      <c r="I37" s="35">
        <v>12.2525</v>
      </c>
      <c r="J37" s="35">
        <v>13.22</v>
      </c>
      <c r="K37" s="35">
        <v>13.22</v>
      </c>
      <c r="L37" s="35">
        <v>0</v>
      </c>
      <c r="M37" s="37">
        <v>0</v>
      </c>
      <c r="N37" s="37">
        <v>0.03</v>
      </c>
      <c r="O37" s="37">
        <v>0.03</v>
      </c>
      <c r="P37" s="37">
        <v>0</v>
      </c>
      <c r="Q37" s="37">
        <v>0</v>
      </c>
      <c r="R37" s="37">
        <v>0</v>
      </c>
      <c r="S37" s="37">
        <v>0</v>
      </c>
      <c r="T37" s="37">
        <v>11.62</v>
      </c>
      <c r="U37" s="37">
        <v>11.62</v>
      </c>
      <c r="V37" s="37">
        <v>22.86</v>
      </c>
      <c r="W37" s="37">
        <v>22.86</v>
      </c>
      <c r="X37" s="37">
        <v>20.420000000000002</v>
      </c>
      <c r="Y37" s="37">
        <v>20.420000000000002</v>
      </c>
      <c r="Z37" s="37">
        <v>1.58</v>
      </c>
      <c r="AA37" s="37">
        <v>1.58</v>
      </c>
      <c r="AB37" s="40" t="s">
        <v>34</v>
      </c>
    </row>
    <row r="38" spans="1:28" s="45" customFormat="1" ht="95.25" customHeight="1" x14ac:dyDescent="0.55000000000000004">
      <c r="A38" s="43" t="s">
        <v>95</v>
      </c>
      <c r="B38" s="40">
        <v>30</v>
      </c>
      <c r="C38" s="40">
        <v>30</v>
      </c>
      <c r="D38" s="37">
        <v>9.5</v>
      </c>
      <c r="E38" s="37">
        <v>9.5</v>
      </c>
      <c r="F38" s="37">
        <v>7.75</v>
      </c>
      <c r="G38" s="37">
        <v>7.75</v>
      </c>
      <c r="H38" s="37">
        <v>30.45</v>
      </c>
      <c r="I38" s="37">
        <v>30.45</v>
      </c>
      <c r="J38" s="35">
        <v>264</v>
      </c>
      <c r="K38" s="35">
        <v>264</v>
      </c>
      <c r="L38" s="35">
        <v>0.03</v>
      </c>
      <c r="M38" s="35">
        <v>0.03</v>
      </c>
      <c r="N38" s="35">
        <v>0.98</v>
      </c>
      <c r="O38" s="35">
        <v>0.98</v>
      </c>
      <c r="P38" s="35">
        <v>0.03</v>
      </c>
      <c r="Q38" s="35">
        <v>0.03</v>
      </c>
      <c r="R38" s="35">
        <v>0</v>
      </c>
      <c r="S38" s="35">
        <v>0</v>
      </c>
      <c r="T38" s="35">
        <v>90.8</v>
      </c>
      <c r="U38" s="35">
        <v>90.8</v>
      </c>
      <c r="V38" s="35">
        <v>0.37</v>
      </c>
      <c r="W38" s="35">
        <v>0.37</v>
      </c>
      <c r="X38" s="35">
        <v>0</v>
      </c>
      <c r="Y38" s="35">
        <v>0</v>
      </c>
      <c r="Z38" s="35">
        <v>0</v>
      </c>
      <c r="AA38" s="35">
        <v>0</v>
      </c>
      <c r="AB38" s="44"/>
    </row>
    <row r="39" spans="1:28" s="26" customFormat="1" ht="42.75" customHeight="1" x14ac:dyDescent="0.65">
      <c r="A39" s="46" t="s">
        <v>35</v>
      </c>
      <c r="B39" s="67">
        <f>25+201+90+150+215+32.5</f>
        <v>713.5</v>
      </c>
      <c r="C39" s="42">
        <f>714+50</f>
        <v>764</v>
      </c>
      <c r="D39" s="35">
        <f>SUM(D32:D38)</f>
        <v>30.7225</v>
      </c>
      <c r="E39" s="35">
        <f t="shared" ref="E39:AA39" si="16">SUM(E32:E38)</f>
        <v>31.4025</v>
      </c>
      <c r="F39" s="35">
        <f t="shared" si="16"/>
        <v>43.164999999999999</v>
      </c>
      <c r="G39" s="35">
        <f t="shared" si="16"/>
        <v>44.504999999999995</v>
      </c>
      <c r="H39" s="35">
        <f t="shared" si="16"/>
        <v>112.41250000000001</v>
      </c>
      <c r="I39" s="35">
        <f t="shared" si="16"/>
        <v>116.4325</v>
      </c>
      <c r="J39" s="35">
        <f t="shared" si="16"/>
        <v>926.20500000000004</v>
      </c>
      <c r="K39" s="35">
        <f t="shared" si="16"/>
        <v>1005.505</v>
      </c>
      <c r="L39" s="35">
        <f t="shared" si="16"/>
        <v>24.63</v>
      </c>
      <c r="M39" s="35">
        <f t="shared" si="16"/>
        <v>26.137499999999999</v>
      </c>
      <c r="N39" s="35">
        <f t="shared" si="16"/>
        <v>11.26</v>
      </c>
      <c r="O39" s="35">
        <f t="shared" si="16"/>
        <v>11.28</v>
      </c>
      <c r="P39" s="35">
        <f t="shared" si="16"/>
        <v>0.26</v>
      </c>
      <c r="Q39" s="35">
        <f t="shared" si="16"/>
        <v>0.27249999999999996</v>
      </c>
      <c r="R39" s="35">
        <f t="shared" si="16"/>
        <v>36.17</v>
      </c>
      <c r="S39" s="35">
        <f t="shared" si="16"/>
        <v>36.17</v>
      </c>
      <c r="T39" s="35">
        <f t="shared" si="16"/>
        <v>231.06</v>
      </c>
      <c r="U39" s="35">
        <f t="shared" si="16"/>
        <v>244.28499999999997</v>
      </c>
      <c r="V39" s="35">
        <f t="shared" si="16"/>
        <v>301.99</v>
      </c>
      <c r="W39" s="35">
        <f t="shared" si="16"/>
        <v>316.38</v>
      </c>
      <c r="X39" s="35">
        <f t="shared" si="16"/>
        <v>266.44</v>
      </c>
      <c r="Y39" s="35">
        <f t="shared" si="16"/>
        <v>271.62</v>
      </c>
      <c r="Z39" s="35">
        <f t="shared" si="16"/>
        <v>4.45</v>
      </c>
      <c r="AA39" s="35">
        <f t="shared" si="16"/>
        <v>4.6450000000000005</v>
      </c>
      <c r="AB39" s="47"/>
    </row>
    <row r="40" spans="1:28" s="26" customFormat="1" ht="42.75" customHeight="1" x14ac:dyDescent="0.65">
      <c r="A40" s="46" t="s">
        <v>42</v>
      </c>
      <c r="B40" s="35">
        <f>B39+B25</f>
        <v>1101.5</v>
      </c>
      <c r="C40" s="35">
        <f>C39+C25</f>
        <v>1152</v>
      </c>
      <c r="D40" s="35">
        <f>D39+D25</f>
        <v>34.592500000000001</v>
      </c>
      <c r="E40" s="35">
        <f t="shared" ref="E40:AA40" si="17">E39+E25</f>
        <v>35.272500000000001</v>
      </c>
      <c r="F40" s="35">
        <f t="shared" si="17"/>
        <v>49.884999999999998</v>
      </c>
      <c r="G40" s="35">
        <f t="shared" si="17"/>
        <v>51.224999999999994</v>
      </c>
      <c r="H40" s="35">
        <f t="shared" si="17"/>
        <v>161.1525</v>
      </c>
      <c r="I40" s="35">
        <f t="shared" si="17"/>
        <v>165.17250000000001</v>
      </c>
      <c r="J40" s="35">
        <f>J39+J25</f>
        <v>1200.5550000000001</v>
      </c>
      <c r="K40" s="35">
        <f t="shared" si="17"/>
        <v>1279.855</v>
      </c>
      <c r="L40" s="35">
        <f t="shared" si="17"/>
        <v>24.65</v>
      </c>
      <c r="M40" s="37">
        <f t="shared" si="17"/>
        <v>26.157499999999999</v>
      </c>
      <c r="N40" s="37">
        <f t="shared" si="17"/>
        <v>11.299999999999999</v>
      </c>
      <c r="O40" s="37">
        <f t="shared" si="17"/>
        <v>11.319999999999999</v>
      </c>
      <c r="P40" s="37">
        <f t="shared" si="17"/>
        <v>0.28000000000000003</v>
      </c>
      <c r="Q40" s="37">
        <f t="shared" si="17"/>
        <v>0.29249999999999998</v>
      </c>
      <c r="R40" s="37">
        <f t="shared" si="17"/>
        <v>56.17</v>
      </c>
      <c r="S40" s="37">
        <f t="shared" si="17"/>
        <v>56.17</v>
      </c>
      <c r="T40" s="37">
        <f t="shared" si="17"/>
        <v>254.69</v>
      </c>
      <c r="U40" s="37">
        <f t="shared" si="17"/>
        <v>267.91499999999996</v>
      </c>
      <c r="V40" s="37">
        <f t="shared" si="17"/>
        <v>360.13</v>
      </c>
      <c r="W40" s="37">
        <f t="shared" si="17"/>
        <v>374.52</v>
      </c>
      <c r="X40" s="37">
        <f t="shared" si="17"/>
        <v>294.15999999999997</v>
      </c>
      <c r="Y40" s="37">
        <f t="shared" si="17"/>
        <v>299.33999999999997</v>
      </c>
      <c r="Z40" s="37">
        <f t="shared" si="17"/>
        <v>5.8000000000000007</v>
      </c>
      <c r="AA40" s="37">
        <f t="shared" si="17"/>
        <v>5.995000000000001</v>
      </c>
      <c r="AB40" s="47"/>
    </row>
    <row r="41" spans="1:28" s="26" customFormat="1" ht="42" x14ac:dyDescent="0.65">
      <c r="A41" s="21"/>
      <c r="B41" s="22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</row>
    <row r="42" spans="1:28" s="26" customFormat="1" ht="42" x14ac:dyDescent="0.65">
      <c r="A42" s="27" t="s">
        <v>43</v>
      </c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48"/>
    </row>
    <row r="43" spans="1:28" s="26" customFormat="1" ht="42" x14ac:dyDescent="0.65">
      <c r="A43" s="27" t="s">
        <v>11</v>
      </c>
      <c r="B43" s="59"/>
      <c r="C43" s="5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48"/>
    </row>
    <row r="44" spans="1:28" s="26" customFormat="1" ht="42" x14ac:dyDescent="0.65">
      <c r="A44" s="82" t="s">
        <v>12</v>
      </c>
      <c r="B44" s="82" t="s">
        <v>13</v>
      </c>
      <c r="C44" s="82"/>
      <c r="D44" s="83" t="s">
        <v>14</v>
      </c>
      <c r="E44" s="83"/>
      <c r="F44" s="83" t="s">
        <v>15</v>
      </c>
      <c r="G44" s="83"/>
      <c r="H44" s="83" t="s">
        <v>16</v>
      </c>
      <c r="I44" s="83"/>
      <c r="J44" s="83" t="s">
        <v>17</v>
      </c>
      <c r="K44" s="83"/>
      <c r="L44" s="89" t="s">
        <v>18</v>
      </c>
      <c r="M44" s="89"/>
      <c r="N44" s="89"/>
      <c r="O44" s="89"/>
      <c r="P44" s="89"/>
      <c r="Q44" s="89"/>
      <c r="R44" s="89"/>
      <c r="S44" s="89"/>
      <c r="T44" s="89" t="s">
        <v>19</v>
      </c>
      <c r="U44" s="89"/>
      <c r="V44" s="89"/>
      <c r="W44" s="89"/>
      <c r="X44" s="89"/>
      <c r="Y44" s="89"/>
      <c r="Z44" s="89"/>
      <c r="AA44" s="89"/>
      <c r="AB44" s="81" t="s">
        <v>20</v>
      </c>
    </row>
    <row r="45" spans="1:28" s="26" customFormat="1" ht="42" x14ac:dyDescent="0.65">
      <c r="A45" s="82"/>
      <c r="B45" s="82" t="s">
        <v>21</v>
      </c>
      <c r="C45" s="82" t="s">
        <v>22</v>
      </c>
      <c r="D45" s="83" t="s">
        <v>21</v>
      </c>
      <c r="E45" s="83" t="s">
        <v>22</v>
      </c>
      <c r="F45" s="83" t="s">
        <v>21</v>
      </c>
      <c r="G45" s="83" t="s">
        <v>22</v>
      </c>
      <c r="H45" s="83" t="s">
        <v>21</v>
      </c>
      <c r="I45" s="83" t="s">
        <v>22</v>
      </c>
      <c r="J45" s="83" t="s">
        <v>21</v>
      </c>
      <c r="K45" s="83" t="s">
        <v>22</v>
      </c>
      <c r="L45" s="89" t="s">
        <v>23</v>
      </c>
      <c r="M45" s="89"/>
      <c r="N45" s="89" t="s">
        <v>24</v>
      </c>
      <c r="O45" s="89"/>
      <c r="P45" s="90" t="s">
        <v>25</v>
      </c>
      <c r="Q45" s="90"/>
      <c r="R45" s="90" t="s">
        <v>26</v>
      </c>
      <c r="S45" s="90"/>
      <c r="T45" s="90" t="s">
        <v>27</v>
      </c>
      <c r="U45" s="90"/>
      <c r="V45" s="90" t="s">
        <v>28</v>
      </c>
      <c r="W45" s="90"/>
      <c r="X45" s="90" t="s">
        <v>29</v>
      </c>
      <c r="Y45" s="90"/>
      <c r="Z45" s="90" t="s">
        <v>30</v>
      </c>
      <c r="AA45" s="90"/>
      <c r="AB45" s="81"/>
    </row>
    <row r="46" spans="1:28" s="26" customFormat="1" ht="198.75" x14ac:dyDescent="0.65">
      <c r="A46" s="82"/>
      <c r="B46" s="82"/>
      <c r="C46" s="82"/>
      <c r="D46" s="83"/>
      <c r="E46" s="83"/>
      <c r="F46" s="83"/>
      <c r="G46" s="83"/>
      <c r="H46" s="83"/>
      <c r="I46" s="83"/>
      <c r="J46" s="83"/>
      <c r="K46" s="83"/>
      <c r="L46" s="31" t="s">
        <v>21</v>
      </c>
      <c r="M46" s="32" t="s">
        <v>22</v>
      </c>
      <c r="N46" s="32" t="s">
        <v>21</v>
      </c>
      <c r="O46" s="32" t="s">
        <v>22</v>
      </c>
      <c r="P46" s="32" t="s">
        <v>21</v>
      </c>
      <c r="Q46" s="32" t="s">
        <v>22</v>
      </c>
      <c r="R46" s="32" t="s">
        <v>21</v>
      </c>
      <c r="S46" s="32" t="s">
        <v>22</v>
      </c>
      <c r="T46" s="32" t="s">
        <v>21</v>
      </c>
      <c r="U46" s="32" t="s">
        <v>22</v>
      </c>
      <c r="V46" s="32" t="s">
        <v>21</v>
      </c>
      <c r="W46" s="32" t="s">
        <v>22</v>
      </c>
      <c r="X46" s="32" t="s">
        <v>21</v>
      </c>
      <c r="Y46" s="32" t="s">
        <v>22</v>
      </c>
      <c r="Z46" s="32" t="s">
        <v>21</v>
      </c>
      <c r="AA46" s="32" t="s">
        <v>22</v>
      </c>
      <c r="AB46" s="81"/>
    </row>
    <row r="47" spans="1:28" s="26" customFormat="1" ht="81" x14ac:dyDescent="0.65">
      <c r="A47" s="33" t="s">
        <v>47</v>
      </c>
      <c r="B47" s="42" t="s">
        <v>32</v>
      </c>
      <c r="C47" s="42" t="str">
        <f>B47</f>
        <v>150/5</v>
      </c>
      <c r="D47" s="35">
        <v>3.72</v>
      </c>
      <c r="E47" s="35">
        <v>3.72</v>
      </c>
      <c r="F47" s="35">
        <v>6.36</v>
      </c>
      <c r="G47" s="35">
        <v>6.36</v>
      </c>
      <c r="H47" s="35">
        <v>23.56</v>
      </c>
      <c r="I47" s="35">
        <v>23.56</v>
      </c>
      <c r="J47" s="35">
        <v>172.05</v>
      </c>
      <c r="K47" s="35">
        <v>172.05</v>
      </c>
      <c r="L47" s="35">
        <v>0</v>
      </c>
      <c r="M47" s="37">
        <f>L47</f>
        <v>0</v>
      </c>
      <c r="N47" s="37">
        <v>0.11</v>
      </c>
      <c r="O47" s="37">
        <f>N47</f>
        <v>0.11</v>
      </c>
      <c r="P47" s="37">
        <v>0.03</v>
      </c>
      <c r="Q47" s="37">
        <f>P47</f>
        <v>0.03</v>
      </c>
      <c r="R47" s="37">
        <v>20</v>
      </c>
      <c r="S47" s="37">
        <f>R47</f>
        <v>20</v>
      </c>
      <c r="T47" s="37">
        <v>18.899999999999999</v>
      </c>
      <c r="U47" s="37">
        <f>T47</f>
        <v>18.899999999999999</v>
      </c>
      <c r="V47" s="37">
        <v>108.7</v>
      </c>
      <c r="W47" s="37">
        <f>V47</f>
        <v>108.7</v>
      </c>
      <c r="X47" s="37">
        <v>42.1</v>
      </c>
      <c r="Y47" s="37">
        <f>X47</f>
        <v>42.1</v>
      </c>
      <c r="Z47" s="37">
        <v>1.1599999999999999</v>
      </c>
      <c r="AA47" s="37">
        <f>Z47</f>
        <v>1.1599999999999999</v>
      </c>
      <c r="AB47" s="40">
        <v>302</v>
      </c>
    </row>
    <row r="48" spans="1:28" s="26" customFormat="1" ht="66" customHeight="1" x14ac:dyDescent="0.65">
      <c r="A48" s="33" t="s">
        <v>33</v>
      </c>
      <c r="B48" s="42">
        <v>18</v>
      </c>
      <c r="C48" s="42">
        <v>18</v>
      </c>
      <c r="D48" s="35">
        <v>1.35</v>
      </c>
      <c r="E48" s="35">
        <v>1.35</v>
      </c>
      <c r="F48" s="35">
        <v>0.52</v>
      </c>
      <c r="G48" s="35">
        <v>0.52</v>
      </c>
      <c r="H48" s="35">
        <v>9.25</v>
      </c>
      <c r="I48" s="35">
        <v>9.25</v>
      </c>
      <c r="J48" s="35">
        <v>47.4</v>
      </c>
      <c r="K48" s="35">
        <v>47.4</v>
      </c>
      <c r="L48" s="35">
        <v>0</v>
      </c>
      <c r="M48" s="37">
        <f t="shared" ref="M48" si="18">L48</f>
        <v>0</v>
      </c>
      <c r="N48" s="37">
        <v>0.02</v>
      </c>
      <c r="O48" s="37">
        <f t="shared" ref="O48" si="19">N48</f>
        <v>0.02</v>
      </c>
      <c r="P48" s="37">
        <v>0</v>
      </c>
      <c r="Q48" s="37">
        <f t="shared" ref="Q48" si="20">P48</f>
        <v>0</v>
      </c>
      <c r="R48" s="37">
        <v>0</v>
      </c>
      <c r="S48" s="37">
        <f t="shared" ref="S48" si="21">R48</f>
        <v>0</v>
      </c>
      <c r="T48" s="37">
        <v>5.94</v>
      </c>
      <c r="U48" s="37">
        <f t="shared" ref="U48" si="22">T48</f>
        <v>5.94</v>
      </c>
      <c r="V48" s="37">
        <v>5.94</v>
      </c>
      <c r="W48" s="37">
        <f t="shared" ref="W48" si="23">V48</f>
        <v>5.94</v>
      </c>
      <c r="X48" s="37">
        <v>10.44</v>
      </c>
      <c r="Y48" s="37">
        <f t="shared" ref="Y48" si="24">X48</f>
        <v>10.44</v>
      </c>
      <c r="Z48" s="37">
        <v>0.8</v>
      </c>
      <c r="AA48" s="37">
        <f t="shared" ref="AA48" si="25">Z48</f>
        <v>0.8</v>
      </c>
      <c r="AB48" s="40" t="s">
        <v>34</v>
      </c>
    </row>
    <row r="49" spans="1:28" s="26" customFormat="1" ht="42" x14ac:dyDescent="0.65">
      <c r="A49" s="33" t="s">
        <v>52</v>
      </c>
      <c r="B49" s="42" t="s">
        <v>73</v>
      </c>
      <c r="C49" s="42" t="s">
        <v>73</v>
      </c>
      <c r="D49" s="35">
        <v>0.2</v>
      </c>
      <c r="E49" s="35">
        <v>0.2</v>
      </c>
      <c r="F49" s="35">
        <v>0</v>
      </c>
      <c r="G49" s="35">
        <v>0</v>
      </c>
      <c r="H49" s="35">
        <v>15</v>
      </c>
      <c r="I49" s="35">
        <v>15</v>
      </c>
      <c r="J49" s="35">
        <v>58</v>
      </c>
      <c r="K49" s="35">
        <v>58</v>
      </c>
      <c r="L49" s="35">
        <v>0.02</v>
      </c>
      <c r="M49" s="37">
        <v>0.02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1.29</v>
      </c>
      <c r="U49" s="37">
        <v>1.29</v>
      </c>
      <c r="V49" s="37">
        <v>1.6</v>
      </c>
      <c r="W49" s="37">
        <v>1.6</v>
      </c>
      <c r="X49" s="37">
        <v>0.88</v>
      </c>
      <c r="Y49" s="37">
        <v>0.88</v>
      </c>
      <c r="Z49" s="37">
        <v>0.21</v>
      </c>
      <c r="AA49" s="37">
        <v>0.21</v>
      </c>
      <c r="AB49" s="40">
        <v>685</v>
      </c>
    </row>
    <row r="50" spans="1:28" s="26" customFormat="1" ht="42" x14ac:dyDescent="0.65">
      <c r="A50" s="46" t="s">
        <v>35</v>
      </c>
      <c r="B50" s="42">
        <v>388</v>
      </c>
      <c r="C50" s="42">
        <v>388</v>
      </c>
      <c r="D50" s="35">
        <f>SUM(D47:D49)</f>
        <v>5.2700000000000005</v>
      </c>
      <c r="E50" s="35">
        <f t="shared" ref="E50:AA50" si="26">SUM(E47:E49)</f>
        <v>5.2700000000000005</v>
      </c>
      <c r="F50" s="35">
        <f t="shared" si="26"/>
        <v>6.8800000000000008</v>
      </c>
      <c r="G50" s="35">
        <f t="shared" si="26"/>
        <v>6.8800000000000008</v>
      </c>
      <c r="H50" s="35">
        <f t="shared" si="26"/>
        <v>47.81</v>
      </c>
      <c r="I50" s="35">
        <f t="shared" si="26"/>
        <v>47.81</v>
      </c>
      <c r="J50" s="35">
        <f t="shared" si="26"/>
        <v>277.45000000000005</v>
      </c>
      <c r="K50" s="35">
        <f t="shared" si="26"/>
        <v>277.45000000000005</v>
      </c>
      <c r="L50" s="35">
        <f t="shared" si="26"/>
        <v>0.02</v>
      </c>
      <c r="M50" s="37">
        <f t="shared" si="26"/>
        <v>0.02</v>
      </c>
      <c r="N50" s="37">
        <f t="shared" si="26"/>
        <v>0.13</v>
      </c>
      <c r="O50" s="37">
        <f t="shared" si="26"/>
        <v>0.13</v>
      </c>
      <c r="P50" s="37">
        <f t="shared" si="26"/>
        <v>0.03</v>
      </c>
      <c r="Q50" s="37">
        <f t="shared" si="26"/>
        <v>0.03</v>
      </c>
      <c r="R50" s="37">
        <f t="shared" si="26"/>
        <v>20</v>
      </c>
      <c r="S50" s="37">
        <f t="shared" si="26"/>
        <v>20</v>
      </c>
      <c r="T50" s="37">
        <f t="shared" si="26"/>
        <v>26.13</v>
      </c>
      <c r="U50" s="37">
        <f t="shared" si="26"/>
        <v>26.13</v>
      </c>
      <c r="V50" s="37">
        <f t="shared" si="26"/>
        <v>116.24</v>
      </c>
      <c r="W50" s="37">
        <f t="shared" si="26"/>
        <v>116.24</v>
      </c>
      <c r="X50" s="37">
        <f t="shared" si="26"/>
        <v>53.42</v>
      </c>
      <c r="Y50" s="37">
        <f t="shared" si="26"/>
        <v>53.42</v>
      </c>
      <c r="Z50" s="37">
        <f t="shared" si="26"/>
        <v>2.17</v>
      </c>
      <c r="AA50" s="37">
        <f t="shared" si="26"/>
        <v>2.17</v>
      </c>
      <c r="AB50" s="47"/>
    </row>
    <row r="51" spans="1:28" s="26" customFormat="1" ht="42" x14ac:dyDescent="0.65">
      <c r="A51" s="21"/>
      <c r="B51" s="22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</row>
    <row r="52" spans="1:28" s="26" customFormat="1" ht="42" x14ac:dyDescent="0.65">
      <c r="A52" s="27" t="s">
        <v>44</v>
      </c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</row>
    <row r="53" spans="1:28" s="26" customFormat="1" ht="42" x14ac:dyDescent="0.65">
      <c r="A53" s="82" t="s">
        <v>12</v>
      </c>
      <c r="B53" s="82" t="s">
        <v>13</v>
      </c>
      <c r="C53" s="82"/>
      <c r="D53" s="83" t="s">
        <v>14</v>
      </c>
      <c r="E53" s="83"/>
      <c r="F53" s="83" t="s">
        <v>15</v>
      </c>
      <c r="G53" s="83"/>
      <c r="H53" s="83" t="s">
        <v>16</v>
      </c>
      <c r="I53" s="83"/>
      <c r="J53" s="83" t="s">
        <v>17</v>
      </c>
      <c r="K53" s="83"/>
      <c r="L53" s="89" t="s">
        <v>18</v>
      </c>
      <c r="M53" s="89"/>
      <c r="N53" s="89"/>
      <c r="O53" s="89"/>
      <c r="P53" s="89"/>
      <c r="Q53" s="89"/>
      <c r="R53" s="89"/>
      <c r="S53" s="89"/>
      <c r="T53" s="89" t="s">
        <v>19</v>
      </c>
      <c r="U53" s="89"/>
      <c r="V53" s="89"/>
      <c r="W53" s="89"/>
      <c r="X53" s="89"/>
      <c r="Y53" s="89"/>
      <c r="Z53" s="89"/>
      <c r="AA53" s="89"/>
      <c r="AB53" s="81" t="s">
        <v>20</v>
      </c>
    </row>
    <row r="54" spans="1:28" s="26" customFormat="1" ht="42" x14ac:dyDescent="0.65">
      <c r="A54" s="82"/>
      <c r="B54" s="82" t="s">
        <v>21</v>
      </c>
      <c r="C54" s="82" t="s">
        <v>22</v>
      </c>
      <c r="D54" s="83" t="s">
        <v>21</v>
      </c>
      <c r="E54" s="83" t="s">
        <v>22</v>
      </c>
      <c r="F54" s="83" t="s">
        <v>21</v>
      </c>
      <c r="G54" s="83" t="s">
        <v>22</v>
      </c>
      <c r="H54" s="83" t="s">
        <v>21</v>
      </c>
      <c r="I54" s="83" t="s">
        <v>22</v>
      </c>
      <c r="J54" s="83" t="s">
        <v>21</v>
      </c>
      <c r="K54" s="83" t="s">
        <v>22</v>
      </c>
      <c r="L54" s="89" t="s">
        <v>23</v>
      </c>
      <c r="M54" s="89"/>
      <c r="N54" s="89" t="s">
        <v>24</v>
      </c>
      <c r="O54" s="89"/>
      <c r="P54" s="90" t="s">
        <v>25</v>
      </c>
      <c r="Q54" s="90"/>
      <c r="R54" s="90" t="s">
        <v>26</v>
      </c>
      <c r="S54" s="90"/>
      <c r="T54" s="90" t="s">
        <v>27</v>
      </c>
      <c r="U54" s="90"/>
      <c r="V54" s="90" t="s">
        <v>28</v>
      </c>
      <c r="W54" s="90"/>
      <c r="X54" s="90" t="s">
        <v>29</v>
      </c>
      <c r="Y54" s="90"/>
      <c r="Z54" s="90" t="s">
        <v>30</v>
      </c>
      <c r="AA54" s="90"/>
      <c r="AB54" s="81"/>
    </row>
    <row r="55" spans="1:28" s="70" customFormat="1" ht="99.75" customHeight="1" x14ac:dyDescent="0.5">
      <c r="A55" s="82"/>
      <c r="B55" s="82"/>
      <c r="C55" s="82"/>
      <c r="D55" s="83"/>
      <c r="E55" s="83"/>
      <c r="F55" s="83"/>
      <c r="G55" s="83"/>
      <c r="H55" s="83"/>
      <c r="I55" s="83"/>
      <c r="J55" s="83"/>
      <c r="K55" s="83"/>
      <c r="L55" s="68" t="s">
        <v>21</v>
      </c>
      <c r="M55" s="69" t="s">
        <v>22</v>
      </c>
      <c r="N55" s="69" t="s">
        <v>21</v>
      </c>
      <c r="O55" s="69" t="s">
        <v>22</v>
      </c>
      <c r="P55" s="69" t="s">
        <v>21</v>
      </c>
      <c r="Q55" s="69" t="s">
        <v>22</v>
      </c>
      <c r="R55" s="69" t="s">
        <v>21</v>
      </c>
      <c r="S55" s="69" t="s">
        <v>22</v>
      </c>
      <c r="T55" s="69" t="s">
        <v>21</v>
      </c>
      <c r="U55" s="69" t="s">
        <v>22</v>
      </c>
      <c r="V55" s="69" t="s">
        <v>21</v>
      </c>
      <c r="W55" s="69" t="s">
        <v>22</v>
      </c>
      <c r="X55" s="69" t="s">
        <v>21</v>
      </c>
      <c r="Y55" s="69" t="s">
        <v>22</v>
      </c>
      <c r="Z55" s="69" t="s">
        <v>21</v>
      </c>
      <c r="AA55" s="69" t="s">
        <v>22</v>
      </c>
      <c r="AB55" s="81"/>
    </row>
    <row r="56" spans="1:28" s="26" customFormat="1" ht="58.5" customHeight="1" x14ac:dyDescent="0.65">
      <c r="A56" s="33" t="s">
        <v>88</v>
      </c>
      <c r="B56" s="34">
        <v>25</v>
      </c>
      <c r="C56" s="34">
        <v>25</v>
      </c>
      <c r="D56" s="35">
        <v>0.23</v>
      </c>
      <c r="E56" s="35">
        <v>0.23</v>
      </c>
      <c r="F56" s="35">
        <v>0.05</v>
      </c>
      <c r="G56" s="35">
        <v>0.05</v>
      </c>
      <c r="H56" s="35">
        <v>0.68</v>
      </c>
      <c r="I56" s="35">
        <v>0.68</v>
      </c>
      <c r="J56" s="35">
        <v>4.5</v>
      </c>
      <c r="K56" s="35">
        <v>4.5</v>
      </c>
      <c r="L56" s="36">
        <v>0.01</v>
      </c>
      <c r="M56" s="37">
        <f>L56</f>
        <v>0.01</v>
      </c>
      <c r="N56" s="37">
        <v>8.1</v>
      </c>
      <c r="O56" s="37">
        <f>N56</f>
        <v>8.1</v>
      </c>
      <c r="P56" s="37">
        <v>0.02</v>
      </c>
      <c r="Q56" s="37">
        <f>P56</f>
        <v>0.02</v>
      </c>
      <c r="R56" s="37">
        <v>0.12</v>
      </c>
      <c r="S56" s="37">
        <f>R56</f>
        <v>0.12</v>
      </c>
      <c r="T56" s="37">
        <v>3</v>
      </c>
      <c r="U56" s="37">
        <f>T56</f>
        <v>3</v>
      </c>
      <c r="V56" s="37">
        <v>0.13</v>
      </c>
      <c r="W56" s="37">
        <f>V56</f>
        <v>0.13</v>
      </c>
      <c r="X56" s="37">
        <v>6.6</v>
      </c>
      <c r="Y56" s="37">
        <v>6.6</v>
      </c>
      <c r="Z56" s="37">
        <v>0.36</v>
      </c>
      <c r="AA56" s="37">
        <f>Z56</f>
        <v>0.36</v>
      </c>
    </row>
    <row r="57" spans="1:28" s="26" customFormat="1" ht="85.5" customHeight="1" x14ac:dyDescent="0.65">
      <c r="A57" s="38" t="s">
        <v>69</v>
      </c>
      <c r="B57" s="39" t="s">
        <v>80</v>
      </c>
      <c r="C57" s="39" t="s">
        <v>81</v>
      </c>
      <c r="D57" s="35">
        <v>4.4800000000000004</v>
      </c>
      <c r="E57" s="35">
        <v>5.6</v>
      </c>
      <c r="F57" s="35">
        <v>5.36</v>
      </c>
      <c r="G57" s="35">
        <v>6.7</v>
      </c>
      <c r="H57" s="35">
        <v>11.84</v>
      </c>
      <c r="I57" s="35">
        <v>14.8</v>
      </c>
      <c r="J57" s="35">
        <v>110.4</v>
      </c>
      <c r="K57" s="35">
        <v>138</v>
      </c>
      <c r="L57" s="35">
        <v>6.6</v>
      </c>
      <c r="M57" s="37">
        <f t="shared" ref="M57" si="27">L57</f>
        <v>6.6</v>
      </c>
      <c r="N57" s="37">
        <v>0.02</v>
      </c>
      <c r="O57" s="37">
        <f t="shared" ref="O57" si="28">N57</f>
        <v>0.02</v>
      </c>
      <c r="P57" s="37">
        <v>0.05</v>
      </c>
      <c r="Q57" s="37">
        <f t="shared" ref="Q57" si="29">P57</f>
        <v>0.05</v>
      </c>
      <c r="R57" s="37">
        <v>0.02</v>
      </c>
      <c r="S57" s="37">
        <f t="shared" ref="S57" si="30">R57</f>
        <v>0.02</v>
      </c>
      <c r="T57" s="37">
        <v>9.6</v>
      </c>
      <c r="U57" s="37">
        <f t="shared" ref="U57" si="31">T57</f>
        <v>9.6</v>
      </c>
      <c r="V57" s="37">
        <v>22.8</v>
      </c>
      <c r="W57" s="37">
        <f t="shared" ref="W57" si="32">V57</f>
        <v>22.8</v>
      </c>
      <c r="X57" s="37">
        <v>15.97</v>
      </c>
      <c r="Y57" s="37">
        <f t="shared" ref="Y57" si="33">X57</f>
        <v>15.97</v>
      </c>
      <c r="Z57" s="37">
        <v>0.64</v>
      </c>
      <c r="AA57" s="37">
        <f t="shared" ref="AA57" si="34">Z57</f>
        <v>0.64</v>
      </c>
      <c r="AB57" s="40">
        <v>140</v>
      </c>
    </row>
    <row r="58" spans="1:28" s="26" customFormat="1" ht="49.5" customHeight="1" x14ac:dyDescent="0.65">
      <c r="A58" s="41" t="s">
        <v>92</v>
      </c>
      <c r="B58" s="40" t="s">
        <v>68</v>
      </c>
      <c r="C58" s="40" t="str">
        <f>B58</f>
        <v>60/30</v>
      </c>
      <c r="D58" s="37">
        <v>10.31</v>
      </c>
      <c r="E58" s="37">
        <v>10.31</v>
      </c>
      <c r="F58" s="37">
        <v>10.72</v>
      </c>
      <c r="G58" s="37">
        <v>10.72</v>
      </c>
      <c r="H58" s="37">
        <v>10.43</v>
      </c>
      <c r="I58" s="37">
        <v>10.43</v>
      </c>
      <c r="J58" s="37">
        <v>180.24</v>
      </c>
      <c r="K58" s="37">
        <v>180.24</v>
      </c>
      <c r="L58" s="36">
        <v>0</v>
      </c>
      <c r="M58" s="37">
        <v>0</v>
      </c>
      <c r="N58" s="37">
        <v>0.04</v>
      </c>
      <c r="O58" s="37">
        <v>0.04</v>
      </c>
      <c r="P58" s="37">
        <v>4.8099999999999996</v>
      </c>
      <c r="Q58" s="37">
        <v>4.8099999999999996</v>
      </c>
      <c r="R58" s="37">
        <v>7</v>
      </c>
      <c r="S58" s="37">
        <v>7</v>
      </c>
      <c r="T58" s="37">
        <v>8.4</v>
      </c>
      <c r="U58" s="37">
        <v>8.4</v>
      </c>
      <c r="V58" s="37">
        <v>84.7</v>
      </c>
      <c r="W58" s="37">
        <v>84.7</v>
      </c>
      <c r="X58" s="37">
        <v>16.899999999999999</v>
      </c>
      <c r="Y58" s="37">
        <v>16.899999999999999</v>
      </c>
      <c r="Z58" s="37">
        <v>1</v>
      </c>
      <c r="AA58" s="37">
        <v>1</v>
      </c>
    </row>
    <row r="59" spans="1:28" s="26" customFormat="1" ht="42" x14ac:dyDescent="0.65">
      <c r="A59" s="33" t="s">
        <v>54</v>
      </c>
      <c r="B59" s="42">
        <v>150</v>
      </c>
      <c r="C59" s="42">
        <v>180</v>
      </c>
      <c r="D59" s="35">
        <v>3.15</v>
      </c>
      <c r="E59" s="35">
        <v>3.15</v>
      </c>
      <c r="F59" s="35">
        <v>8.25</v>
      </c>
      <c r="G59" s="35">
        <v>8.25</v>
      </c>
      <c r="H59" s="35">
        <v>21.75</v>
      </c>
      <c r="I59" s="35">
        <v>21.75</v>
      </c>
      <c r="J59" s="35">
        <v>189</v>
      </c>
      <c r="K59" s="35">
        <v>226.8</v>
      </c>
      <c r="L59" s="35">
        <v>0</v>
      </c>
      <c r="M59" s="37">
        <f t="shared" ref="M59:O59" si="35">L59</f>
        <v>0</v>
      </c>
      <c r="N59" s="37">
        <v>0.03</v>
      </c>
      <c r="O59" s="37">
        <f t="shared" si="35"/>
        <v>0.03</v>
      </c>
      <c r="P59" s="37">
        <v>0.02</v>
      </c>
      <c r="Q59" s="37">
        <f t="shared" ref="Q59" si="36">P59</f>
        <v>0.02</v>
      </c>
      <c r="R59" s="37">
        <v>20.25</v>
      </c>
      <c r="S59" s="37">
        <f t="shared" ref="S59" si="37">R59</f>
        <v>20.25</v>
      </c>
      <c r="T59" s="37">
        <v>1.37</v>
      </c>
      <c r="U59" s="37">
        <f t="shared" ref="U59" si="38">T59</f>
        <v>1.37</v>
      </c>
      <c r="V59" s="37">
        <v>60.95</v>
      </c>
      <c r="W59" s="37">
        <f t="shared" ref="W59" si="39">V59</f>
        <v>60.95</v>
      </c>
      <c r="X59" s="37">
        <v>16.34</v>
      </c>
      <c r="Y59" s="37">
        <f t="shared" ref="Y59" si="40">X59</f>
        <v>16.34</v>
      </c>
      <c r="Z59" s="37">
        <v>0.53</v>
      </c>
      <c r="AA59" s="37">
        <f t="shared" ref="AA59" si="41">Z59</f>
        <v>0.53</v>
      </c>
      <c r="AB59" s="40">
        <v>520</v>
      </c>
    </row>
    <row r="60" spans="1:28" s="26" customFormat="1" ht="42" x14ac:dyDescent="0.65">
      <c r="A60" s="33" t="s">
        <v>62</v>
      </c>
      <c r="B60" s="42">
        <v>200</v>
      </c>
      <c r="C60" s="42">
        <v>200</v>
      </c>
      <c r="D60" s="35">
        <v>0.6</v>
      </c>
      <c r="E60" s="35">
        <v>0.6</v>
      </c>
      <c r="F60" s="35">
        <v>0</v>
      </c>
      <c r="G60" s="35">
        <v>0</v>
      </c>
      <c r="H60" s="35">
        <v>31.4</v>
      </c>
      <c r="I60" s="35">
        <v>31.4</v>
      </c>
      <c r="J60" s="35">
        <v>124</v>
      </c>
      <c r="K60" s="35">
        <v>124</v>
      </c>
      <c r="L60" s="35">
        <v>20</v>
      </c>
      <c r="M60" s="37">
        <v>20</v>
      </c>
      <c r="N60" s="37">
        <v>0.08</v>
      </c>
      <c r="O60" s="37">
        <v>0.08</v>
      </c>
      <c r="P60" s="37">
        <v>0</v>
      </c>
      <c r="Q60" s="37">
        <v>0</v>
      </c>
      <c r="R60" s="37">
        <v>0</v>
      </c>
      <c r="S60" s="37">
        <v>0</v>
      </c>
      <c r="T60" s="37">
        <v>16</v>
      </c>
      <c r="U60" s="37">
        <v>16</v>
      </c>
      <c r="V60" s="37">
        <v>56</v>
      </c>
      <c r="W60" s="37">
        <v>56</v>
      </c>
      <c r="X60" s="37">
        <v>84</v>
      </c>
      <c r="Y60" s="37">
        <v>84</v>
      </c>
      <c r="Z60" s="37">
        <v>1.2</v>
      </c>
      <c r="AA60" s="37">
        <v>1.2</v>
      </c>
      <c r="AB60" s="34">
        <v>639</v>
      </c>
    </row>
    <row r="61" spans="1:28" s="26" customFormat="1" ht="42" x14ac:dyDescent="0.65">
      <c r="A61" s="33" t="s">
        <v>41</v>
      </c>
      <c r="B61" s="42">
        <v>32.5</v>
      </c>
      <c r="C61" s="42">
        <v>32.5</v>
      </c>
      <c r="D61" s="35">
        <v>2.5024999999999999</v>
      </c>
      <c r="E61" s="35">
        <v>2.5024999999999999</v>
      </c>
      <c r="F61" s="35">
        <v>0.45500000000000002</v>
      </c>
      <c r="G61" s="35">
        <v>0.45500000000000002</v>
      </c>
      <c r="H61" s="35">
        <v>12.2525</v>
      </c>
      <c r="I61" s="35">
        <v>12.2525</v>
      </c>
      <c r="J61" s="35">
        <v>13.22</v>
      </c>
      <c r="K61" s="35">
        <v>13.22</v>
      </c>
      <c r="L61" s="35">
        <v>0</v>
      </c>
      <c r="M61" s="37">
        <v>0</v>
      </c>
      <c r="N61" s="37">
        <v>0.03</v>
      </c>
      <c r="O61" s="37">
        <v>0.03</v>
      </c>
      <c r="P61" s="37">
        <v>0</v>
      </c>
      <c r="Q61" s="37">
        <v>0</v>
      </c>
      <c r="R61" s="37">
        <v>0</v>
      </c>
      <c r="S61" s="37">
        <v>0</v>
      </c>
      <c r="T61" s="37">
        <v>11.62</v>
      </c>
      <c r="U61" s="37">
        <v>11.62</v>
      </c>
      <c r="V61" s="37">
        <v>22.86</v>
      </c>
      <c r="W61" s="37">
        <v>22.86</v>
      </c>
      <c r="X61" s="37">
        <v>20.420000000000002</v>
      </c>
      <c r="Y61" s="37">
        <v>20.420000000000002</v>
      </c>
      <c r="Z61" s="37">
        <v>1.58</v>
      </c>
      <c r="AA61" s="37">
        <v>1.58</v>
      </c>
      <c r="AB61" s="40" t="s">
        <v>34</v>
      </c>
    </row>
    <row r="62" spans="1:28" s="45" customFormat="1" ht="95.25" customHeight="1" x14ac:dyDescent="0.55000000000000004">
      <c r="A62" s="43" t="s">
        <v>95</v>
      </c>
      <c r="B62" s="40">
        <v>30</v>
      </c>
      <c r="C62" s="40">
        <v>30</v>
      </c>
      <c r="D62" s="37">
        <v>9.5</v>
      </c>
      <c r="E62" s="37">
        <v>9.5</v>
      </c>
      <c r="F62" s="37">
        <v>7.75</v>
      </c>
      <c r="G62" s="37">
        <v>7.75</v>
      </c>
      <c r="H62" s="37">
        <v>30.45</v>
      </c>
      <c r="I62" s="37">
        <v>30.45</v>
      </c>
      <c r="J62" s="35">
        <v>264</v>
      </c>
      <c r="K62" s="35">
        <v>264</v>
      </c>
      <c r="L62" s="35">
        <v>0.03</v>
      </c>
      <c r="M62" s="35">
        <v>0.03</v>
      </c>
      <c r="N62" s="35">
        <v>0.98</v>
      </c>
      <c r="O62" s="35">
        <v>0.98</v>
      </c>
      <c r="P62" s="35">
        <v>0.03</v>
      </c>
      <c r="Q62" s="35">
        <v>0.03</v>
      </c>
      <c r="R62" s="35">
        <v>0</v>
      </c>
      <c r="S62" s="35">
        <v>0</v>
      </c>
      <c r="T62" s="35">
        <v>90.8</v>
      </c>
      <c r="U62" s="35">
        <v>90.8</v>
      </c>
      <c r="V62" s="35">
        <v>0.37</v>
      </c>
      <c r="W62" s="35">
        <v>0.37</v>
      </c>
      <c r="X62" s="35">
        <v>0</v>
      </c>
      <c r="Y62" s="35">
        <v>0</v>
      </c>
      <c r="Z62" s="35">
        <v>0</v>
      </c>
      <c r="AA62" s="35">
        <v>0</v>
      </c>
      <c r="AB62" s="44"/>
    </row>
    <row r="63" spans="1:28" s="26" customFormat="1" ht="42" x14ac:dyDescent="0.65">
      <c r="A63" s="46" t="s">
        <v>35</v>
      </c>
      <c r="B63" s="42">
        <f>25+206+90+150+215+32.5</f>
        <v>718.5</v>
      </c>
      <c r="C63" s="42">
        <f>718.5+50</f>
        <v>768.5</v>
      </c>
      <c r="D63" s="35">
        <f>SUM(D56:D62)</f>
        <v>30.772500000000004</v>
      </c>
      <c r="E63" s="35">
        <f t="shared" ref="E63:AA63" si="42">SUM(E56:E62)</f>
        <v>31.892500000000002</v>
      </c>
      <c r="F63" s="35">
        <f t="shared" si="42"/>
        <v>32.585000000000001</v>
      </c>
      <c r="G63" s="35">
        <f t="shared" si="42"/>
        <v>33.924999999999997</v>
      </c>
      <c r="H63" s="35">
        <f t="shared" si="42"/>
        <v>118.80249999999999</v>
      </c>
      <c r="I63" s="35">
        <f t="shared" si="42"/>
        <v>121.7625</v>
      </c>
      <c r="J63" s="35">
        <f t="shared" si="42"/>
        <v>885.36</v>
      </c>
      <c r="K63" s="35">
        <f t="shared" si="42"/>
        <v>950.76</v>
      </c>
      <c r="L63" s="35">
        <f t="shared" si="42"/>
        <v>26.64</v>
      </c>
      <c r="M63" s="35">
        <f t="shared" si="42"/>
        <v>26.64</v>
      </c>
      <c r="N63" s="35">
        <f t="shared" si="42"/>
        <v>9.2799999999999976</v>
      </c>
      <c r="O63" s="35">
        <f t="shared" si="42"/>
        <v>9.2799999999999976</v>
      </c>
      <c r="P63" s="35">
        <f t="shared" si="42"/>
        <v>4.93</v>
      </c>
      <c r="Q63" s="35">
        <f t="shared" si="42"/>
        <v>4.93</v>
      </c>
      <c r="R63" s="35">
        <f t="shared" si="42"/>
        <v>27.39</v>
      </c>
      <c r="S63" s="35">
        <f t="shared" si="42"/>
        <v>27.39</v>
      </c>
      <c r="T63" s="35">
        <f t="shared" si="42"/>
        <v>140.79</v>
      </c>
      <c r="U63" s="35">
        <f t="shared" si="42"/>
        <v>140.79</v>
      </c>
      <c r="V63" s="35">
        <f t="shared" si="42"/>
        <v>247.81</v>
      </c>
      <c r="W63" s="35">
        <f t="shared" si="42"/>
        <v>247.81</v>
      </c>
      <c r="X63" s="35">
        <f t="shared" si="42"/>
        <v>160.23000000000002</v>
      </c>
      <c r="Y63" s="35">
        <f t="shared" si="42"/>
        <v>160.23000000000002</v>
      </c>
      <c r="Z63" s="35">
        <f t="shared" si="42"/>
        <v>5.3100000000000005</v>
      </c>
      <c r="AA63" s="35">
        <f t="shared" si="42"/>
        <v>5.3100000000000005</v>
      </c>
      <c r="AB63" s="47"/>
    </row>
    <row r="64" spans="1:28" s="26" customFormat="1" ht="42" x14ac:dyDescent="0.65">
      <c r="A64" s="46" t="s">
        <v>42</v>
      </c>
      <c r="B64" s="35">
        <f>718.5+388</f>
        <v>1106.5</v>
      </c>
      <c r="C64" s="35">
        <f>768.5+388</f>
        <v>1156.5</v>
      </c>
      <c r="D64" s="35">
        <f t="shared" ref="D64:AA64" si="43">D63+D50</f>
        <v>36.042500000000004</v>
      </c>
      <c r="E64" s="35">
        <f t="shared" si="43"/>
        <v>37.162500000000001</v>
      </c>
      <c r="F64" s="35">
        <f t="shared" si="43"/>
        <v>39.465000000000003</v>
      </c>
      <c r="G64" s="35">
        <f t="shared" si="43"/>
        <v>40.805</v>
      </c>
      <c r="H64" s="35">
        <f t="shared" si="43"/>
        <v>166.61250000000001</v>
      </c>
      <c r="I64" s="35">
        <f t="shared" si="43"/>
        <v>169.57249999999999</v>
      </c>
      <c r="J64" s="35">
        <f t="shared" si="43"/>
        <v>1162.81</v>
      </c>
      <c r="K64" s="35">
        <f t="shared" si="43"/>
        <v>1228.21</v>
      </c>
      <c r="L64" s="35">
        <f t="shared" si="43"/>
        <v>26.66</v>
      </c>
      <c r="M64" s="37">
        <f t="shared" si="43"/>
        <v>26.66</v>
      </c>
      <c r="N64" s="37">
        <f t="shared" si="43"/>
        <v>9.4099999999999984</v>
      </c>
      <c r="O64" s="37">
        <f t="shared" si="43"/>
        <v>9.4099999999999984</v>
      </c>
      <c r="P64" s="37">
        <f t="shared" si="43"/>
        <v>4.96</v>
      </c>
      <c r="Q64" s="37">
        <f t="shared" si="43"/>
        <v>4.96</v>
      </c>
      <c r="R64" s="37">
        <f t="shared" si="43"/>
        <v>47.39</v>
      </c>
      <c r="S64" s="37">
        <f t="shared" si="43"/>
        <v>47.39</v>
      </c>
      <c r="T64" s="37">
        <f t="shared" si="43"/>
        <v>166.92</v>
      </c>
      <c r="U64" s="37">
        <f t="shared" si="43"/>
        <v>166.92</v>
      </c>
      <c r="V64" s="37">
        <f t="shared" si="43"/>
        <v>364.05</v>
      </c>
      <c r="W64" s="37">
        <f t="shared" si="43"/>
        <v>364.05</v>
      </c>
      <c r="X64" s="37">
        <f t="shared" si="43"/>
        <v>213.65000000000003</v>
      </c>
      <c r="Y64" s="37">
        <f t="shared" si="43"/>
        <v>213.65000000000003</v>
      </c>
      <c r="Z64" s="37">
        <f t="shared" si="43"/>
        <v>7.48</v>
      </c>
      <c r="AA64" s="37">
        <f t="shared" si="43"/>
        <v>7.48</v>
      </c>
      <c r="AB64" s="47"/>
    </row>
    <row r="65" spans="1:28" s="26" customFormat="1" ht="42" x14ac:dyDescent="0.65">
      <c r="A65" s="21"/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s="26" customFormat="1" ht="42" x14ac:dyDescent="0.65">
      <c r="A66" s="21"/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s="26" customFormat="1" ht="42" x14ac:dyDescent="0.65">
      <c r="A67" s="27" t="s">
        <v>46</v>
      </c>
      <c r="B67" s="22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s="26" customFormat="1" ht="42" x14ac:dyDescent="0.65">
      <c r="A68" s="27" t="s">
        <v>11</v>
      </c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48"/>
    </row>
    <row r="69" spans="1:28" s="26" customFormat="1" ht="42" x14ac:dyDescent="0.65">
      <c r="A69" s="82" t="s">
        <v>12</v>
      </c>
      <c r="B69" s="82" t="s">
        <v>13</v>
      </c>
      <c r="C69" s="82"/>
      <c r="D69" s="83" t="s">
        <v>14</v>
      </c>
      <c r="E69" s="83"/>
      <c r="F69" s="83" t="s">
        <v>15</v>
      </c>
      <c r="G69" s="83"/>
      <c r="H69" s="83" t="s">
        <v>16</v>
      </c>
      <c r="I69" s="83"/>
      <c r="J69" s="83" t="s">
        <v>17</v>
      </c>
      <c r="K69" s="83"/>
      <c r="L69" s="89" t="s">
        <v>18</v>
      </c>
      <c r="M69" s="89"/>
      <c r="N69" s="89"/>
      <c r="O69" s="89"/>
      <c r="P69" s="89"/>
      <c r="Q69" s="89"/>
      <c r="R69" s="89"/>
      <c r="S69" s="89"/>
      <c r="T69" s="89" t="s">
        <v>19</v>
      </c>
      <c r="U69" s="89"/>
      <c r="V69" s="89"/>
      <c r="W69" s="89"/>
      <c r="X69" s="89"/>
      <c r="Y69" s="89"/>
      <c r="Z69" s="89"/>
      <c r="AA69" s="89"/>
      <c r="AB69" s="81" t="s">
        <v>20</v>
      </c>
    </row>
    <row r="70" spans="1:28" s="26" customFormat="1" ht="42" x14ac:dyDescent="0.65">
      <c r="A70" s="82"/>
      <c r="B70" s="82" t="s">
        <v>21</v>
      </c>
      <c r="C70" s="82" t="s">
        <v>22</v>
      </c>
      <c r="D70" s="83" t="s">
        <v>21</v>
      </c>
      <c r="E70" s="83" t="s">
        <v>22</v>
      </c>
      <c r="F70" s="83" t="s">
        <v>21</v>
      </c>
      <c r="G70" s="83" t="s">
        <v>22</v>
      </c>
      <c r="H70" s="83" t="s">
        <v>21</v>
      </c>
      <c r="I70" s="83" t="s">
        <v>22</v>
      </c>
      <c r="J70" s="83" t="s">
        <v>21</v>
      </c>
      <c r="K70" s="83" t="s">
        <v>22</v>
      </c>
      <c r="L70" s="89" t="s">
        <v>23</v>
      </c>
      <c r="M70" s="89"/>
      <c r="N70" s="89" t="s">
        <v>24</v>
      </c>
      <c r="O70" s="89"/>
      <c r="P70" s="90" t="s">
        <v>25</v>
      </c>
      <c r="Q70" s="90"/>
      <c r="R70" s="90" t="s">
        <v>26</v>
      </c>
      <c r="S70" s="90"/>
      <c r="T70" s="90" t="s">
        <v>27</v>
      </c>
      <c r="U70" s="90"/>
      <c r="V70" s="90" t="s">
        <v>28</v>
      </c>
      <c r="W70" s="90"/>
      <c r="X70" s="90" t="s">
        <v>29</v>
      </c>
      <c r="Y70" s="90"/>
      <c r="Z70" s="90" t="s">
        <v>30</v>
      </c>
      <c r="AA70" s="90"/>
      <c r="AB70" s="81"/>
    </row>
    <row r="71" spans="1:28" s="70" customFormat="1" ht="132" x14ac:dyDescent="0.5">
      <c r="A71" s="82"/>
      <c r="B71" s="82"/>
      <c r="C71" s="82"/>
      <c r="D71" s="83"/>
      <c r="E71" s="83"/>
      <c r="F71" s="83"/>
      <c r="G71" s="83"/>
      <c r="H71" s="83"/>
      <c r="I71" s="83"/>
      <c r="J71" s="83"/>
      <c r="K71" s="83"/>
      <c r="L71" s="68" t="s">
        <v>21</v>
      </c>
      <c r="M71" s="69" t="s">
        <v>22</v>
      </c>
      <c r="N71" s="69" t="s">
        <v>21</v>
      </c>
      <c r="O71" s="69" t="s">
        <v>22</v>
      </c>
      <c r="P71" s="69" t="s">
        <v>21</v>
      </c>
      <c r="Q71" s="69" t="s">
        <v>22</v>
      </c>
      <c r="R71" s="69" t="s">
        <v>21</v>
      </c>
      <c r="S71" s="69" t="s">
        <v>22</v>
      </c>
      <c r="T71" s="69" t="s">
        <v>21</v>
      </c>
      <c r="U71" s="69" t="s">
        <v>22</v>
      </c>
      <c r="V71" s="69" t="s">
        <v>21</v>
      </c>
      <c r="W71" s="69" t="s">
        <v>22</v>
      </c>
      <c r="X71" s="69" t="s">
        <v>21</v>
      </c>
      <c r="Y71" s="69" t="s">
        <v>22</v>
      </c>
      <c r="Z71" s="69" t="s">
        <v>21</v>
      </c>
      <c r="AA71" s="69" t="s">
        <v>22</v>
      </c>
      <c r="AB71" s="81"/>
    </row>
    <row r="72" spans="1:28" s="26" customFormat="1" ht="121.5" x14ac:dyDescent="0.65">
      <c r="A72" s="33" t="s">
        <v>77</v>
      </c>
      <c r="B72" s="42" t="s">
        <v>32</v>
      </c>
      <c r="C72" s="42" t="str">
        <f>B72</f>
        <v>150/5</v>
      </c>
      <c r="D72" s="35">
        <v>4.2</v>
      </c>
      <c r="E72" s="35">
        <v>4.2</v>
      </c>
      <c r="F72" s="35">
        <v>7.8</v>
      </c>
      <c r="G72" s="35">
        <v>7.8</v>
      </c>
      <c r="H72" s="35">
        <v>20.36</v>
      </c>
      <c r="I72" s="35">
        <v>20.36</v>
      </c>
      <c r="J72" s="35">
        <v>172.5</v>
      </c>
      <c r="K72" s="35">
        <v>172.5</v>
      </c>
      <c r="L72" s="35">
        <v>0</v>
      </c>
      <c r="M72" s="37">
        <f>L72</f>
        <v>0</v>
      </c>
      <c r="N72" s="37">
        <v>0.03</v>
      </c>
      <c r="O72" s="37">
        <f>N72</f>
        <v>0.03</v>
      </c>
      <c r="P72" s="37">
        <v>0.02</v>
      </c>
      <c r="Q72" s="37">
        <f>P72</f>
        <v>0.02</v>
      </c>
      <c r="R72" s="37">
        <v>20</v>
      </c>
      <c r="S72" s="37">
        <f>R72</f>
        <v>20</v>
      </c>
      <c r="T72" s="37">
        <v>8.4</v>
      </c>
      <c r="U72" s="37">
        <f>T72</f>
        <v>8.4</v>
      </c>
      <c r="V72" s="37">
        <v>29.4</v>
      </c>
      <c r="W72" s="37">
        <f>V72</f>
        <v>29.4</v>
      </c>
      <c r="X72" s="37">
        <v>5.9</v>
      </c>
      <c r="Y72" s="37">
        <f>X72</f>
        <v>5.9</v>
      </c>
      <c r="Z72" s="37">
        <v>0.34</v>
      </c>
      <c r="AA72" s="37">
        <f>Z72</f>
        <v>0.34</v>
      </c>
      <c r="AB72" s="40">
        <v>302</v>
      </c>
    </row>
    <row r="73" spans="1:28" s="26" customFormat="1" ht="66" customHeight="1" x14ac:dyDescent="0.65">
      <c r="A73" s="33" t="s">
        <v>33</v>
      </c>
      <c r="B73" s="42">
        <v>18</v>
      </c>
      <c r="C73" s="42">
        <v>18</v>
      </c>
      <c r="D73" s="35">
        <v>1.35</v>
      </c>
      <c r="E73" s="35">
        <v>1.35</v>
      </c>
      <c r="F73" s="35">
        <v>0.52</v>
      </c>
      <c r="G73" s="35">
        <v>0.52</v>
      </c>
      <c r="H73" s="35">
        <v>9.25</v>
      </c>
      <c r="I73" s="35">
        <v>9.25</v>
      </c>
      <c r="J73" s="35">
        <v>47.4</v>
      </c>
      <c r="K73" s="35">
        <v>47.4</v>
      </c>
      <c r="L73" s="35">
        <v>0</v>
      </c>
      <c r="M73" s="37">
        <f t="shared" ref="M73" si="44">L73</f>
        <v>0</v>
      </c>
      <c r="N73" s="37">
        <v>0.02</v>
      </c>
      <c r="O73" s="37">
        <f t="shared" ref="O73" si="45">N73</f>
        <v>0.02</v>
      </c>
      <c r="P73" s="37">
        <v>0</v>
      </c>
      <c r="Q73" s="37">
        <f t="shared" ref="Q73" si="46">P73</f>
        <v>0</v>
      </c>
      <c r="R73" s="37">
        <v>0</v>
      </c>
      <c r="S73" s="37">
        <f t="shared" ref="S73" si="47">R73</f>
        <v>0</v>
      </c>
      <c r="T73" s="37">
        <v>5.94</v>
      </c>
      <c r="U73" s="37">
        <f t="shared" ref="U73" si="48">T73</f>
        <v>5.94</v>
      </c>
      <c r="V73" s="37">
        <v>5.94</v>
      </c>
      <c r="W73" s="37">
        <f t="shared" ref="W73" si="49">V73</f>
        <v>5.94</v>
      </c>
      <c r="X73" s="37">
        <v>10.44</v>
      </c>
      <c r="Y73" s="37">
        <f t="shared" ref="Y73" si="50">X73</f>
        <v>10.44</v>
      </c>
      <c r="Z73" s="37">
        <v>0.8</v>
      </c>
      <c r="AA73" s="37">
        <f t="shared" ref="AA73" si="51">Z73</f>
        <v>0.8</v>
      </c>
      <c r="AB73" s="40" t="s">
        <v>34</v>
      </c>
    </row>
    <row r="74" spans="1:28" s="26" customFormat="1" ht="42" x14ac:dyDescent="0.65">
      <c r="A74" s="33" t="s">
        <v>52</v>
      </c>
      <c r="B74" s="42" t="s">
        <v>73</v>
      </c>
      <c r="C74" s="42" t="s">
        <v>73</v>
      </c>
      <c r="D74" s="35">
        <v>0.2</v>
      </c>
      <c r="E74" s="35">
        <v>0.2</v>
      </c>
      <c r="F74" s="35">
        <v>0</v>
      </c>
      <c r="G74" s="35">
        <v>0</v>
      </c>
      <c r="H74" s="35">
        <v>15</v>
      </c>
      <c r="I74" s="35">
        <v>15</v>
      </c>
      <c r="J74" s="35">
        <v>58</v>
      </c>
      <c r="K74" s="35">
        <v>58</v>
      </c>
      <c r="L74" s="35">
        <v>0.02</v>
      </c>
      <c r="M74" s="37">
        <v>0.02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1.29</v>
      </c>
      <c r="U74" s="37">
        <v>1.29</v>
      </c>
      <c r="V74" s="37">
        <v>1.6</v>
      </c>
      <c r="W74" s="37">
        <v>1.6</v>
      </c>
      <c r="X74" s="37">
        <v>0.88</v>
      </c>
      <c r="Y74" s="37">
        <v>0.88</v>
      </c>
      <c r="Z74" s="37">
        <v>0.21</v>
      </c>
      <c r="AA74" s="37">
        <v>0.21</v>
      </c>
      <c r="AB74" s="40">
        <v>685</v>
      </c>
    </row>
    <row r="75" spans="1:28" s="26" customFormat="1" ht="42" x14ac:dyDescent="0.65">
      <c r="A75" s="46" t="s">
        <v>35</v>
      </c>
      <c r="B75" s="42">
        <v>388</v>
      </c>
      <c r="C75" s="42">
        <v>388</v>
      </c>
      <c r="D75" s="35">
        <f>SUM(D72:D74)</f>
        <v>5.7500000000000009</v>
      </c>
      <c r="E75" s="35">
        <f t="shared" ref="E75:AA75" si="52">SUM(E72:E74)</f>
        <v>5.7500000000000009</v>
      </c>
      <c r="F75" s="35">
        <f t="shared" si="52"/>
        <v>8.32</v>
      </c>
      <c r="G75" s="35">
        <f t="shared" si="52"/>
        <v>8.32</v>
      </c>
      <c r="H75" s="35">
        <f t="shared" si="52"/>
        <v>44.61</v>
      </c>
      <c r="I75" s="35">
        <f t="shared" si="52"/>
        <v>44.61</v>
      </c>
      <c r="J75" s="35">
        <f t="shared" si="52"/>
        <v>277.89999999999998</v>
      </c>
      <c r="K75" s="35">
        <f t="shared" si="52"/>
        <v>277.89999999999998</v>
      </c>
      <c r="L75" s="35">
        <f t="shared" si="52"/>
        <v>0.02</v>
      </c>
      <c r="M75" s="37">
        <f t="shared" si="52"/>
        <v>0.02</v>
      </c>
      <c r="N75" s="37">
        <f t="shared" si="52"/>
        <v>0.05</v>
      </c>
      <c r="O75" s="37">
        <f t="shared" si="52"/>
        <v>0.05</v>
      </c>
      <c r="P75" s="37">
        <f t="shared" si="52"/>
        <v>0.02</v>
      </c>
      <c r="Q75" s="37">
        <f t="shared" si="52"/>
        <v>0.02</v>
      </c>
      <c r="R75" s="37">
        <f t="shared" si="52"/>
        <v>20</v>
      </c>
      <c r="S75" s="37">
        <f t="shared" si="52"/>
        <v>20</v>
      </c>
      <c r="T75" s="37">
        <f t="shared" si="52"/>
        <v>15.629999999999999</v>
      </c>
      <c r="U75" s="37">
        <f t="shared" si="52"/>
        <v>15.629999999999999</v>
      </c>
      <c r="V75" s="37">
        <f t="shared" si="52"/>
        <v>36.94</v>
      </c>
      <c r="W75" s="37">
        <f t="shared" si="52"/>
        <v>36.94</v>
      </c>
      <c r="X75" s="37">
        <f t="shared" si="52"/>
        <v>17.22</v>
      </c>
      <c r="Y75" s="37">
        <f t="shared" si="52"/>
        <v>17.22</v>
      </c>
      <c r="Z75" s="37">
        <f t="shared" si="52"/>
        <v>1.35</v>
      </c>
      <c r="AA75" s="37">
        <f t="shared" si="52"/>
        <v>1.35</v>
      </c>
      <c r="AB75" s="47"/>
    </row>
    <row r="76" spans="1:28" s="26" customFormat="1" ht="42" x14ac:dyDescent="0.65">
      <c r="A76" s="21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5"/>
    </row>
    <row r="77" spans="1:28" s="26" customFormat="1" ht="42" x14ac:dyDescent="0.65">
      <c r="A77" s="27" t="s">
        <v>48</v>
      </c>
      <c r="B77" s="28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30"/>
    </row>
    <row r="78" spans="1:28" s="26" customFormat="1" ht="42" x14ac:dyDescent="0.65">
      <c r="A78" s="82" t="s">
        <v>12</v>
      </c>
      <c r="B78" s="82" t="s">
        <v>13</v>
      </c>
      <c r="C78" s="82"/>
      <c r="D78" s="83" t="s">
        <v>14</v>
      </c>
      <c r="E78" s="83"/>
      <c r="F78" s="83" t="s">
        <v>15</v>
      </c>
      <c r="G78" s="83"/>
      <c r="H78" s="83" t="s">
        <v>16</v>
      </c>
      <c r="I78" s="83"/>
      <c r="J78" s="83" t="s">
        <v>17</v>
      </c>
      <c r="K78" s="83"/>
      <c r="L78" s="89" t="s">
        <v>18</v>
      </c>
      <c r="M78" s="89"/>
      <c r="N78" s="89"/>
      <c r="O78" s="89"/>
      <c r="P78" s="89"/>
      <c r="Q78" s="89"/>
      <c r="R78" s="89"/>
      <c r="S78" s="89"/>
      <c r="T78" s="89" t="s">
        <v>19</v>
      </c>
      <c r="U78" s="89"/>
      <c r="V78" s="89"/>
      <c r="W78" s="89"/>
      <c r="X78" s="89"/>
      <c r="Y78" s="89"/>
      <c r="Z78" s="89"/>
      <c r="AA78" s="89"/>
      <c r="AB78" s="81" t="s">
        <v>20</v>
      </c>
    </row>
    <row r="79" spans="1:28" s="26" customFormat="1" ht="42" x14ac:dyDescent="0.65">
      <c r="A79" s="82"/>
      <c r="B79" s="82" t="s">
        <v>21</v>
      </c>
      <c r="C79" s="82" t="s">
        <v>22</v>
      </c>
      <c r="D79" s="83" t="s">
        <v>21</v>
      </c>
      <c r="E79" s="83" t="s">
        <v>22</v>
      </c>
      <c r="F79" s="83" t="s">
        <v>21</v>
      </c>
      <c r="G79" s="83" t="s">
        <v>22</v>
      </c>
      <c r="H79" s="83" t="s">
        <v>21</v>
      </c>
      <c r="I79" s="83" t="s">
        <v>22</v>
      </c>
      <c r="J79" s="83" t="s">
        <v>21</v>
      </c>
      <c r="K79" s="83" t="s">
        <v>22</v>
      </c>
      <c r="L79" s="89" t="s">
        <v>23</v>
      </c>
      <c r="M79" s="89"/>
      <c r="N79" s="89" t="s">
        <v>24</v>
      </c>
      <c r="O79" s="89"/>
      <c r="P79" s="90" t="s">
        <v>25</v>
      </c>
      <c r="Q79" s="90"/>
      <c r="R79" s="90" t="s">
        <v>26</v>
      </c>
      <c r="S79" s="90"/>
      <c r="T79" s="90" t="s">
        <v>27</v>
      </c>
      <c r="U79" s="90"/>
      <c r="V79" s="90" t="s">
        <v>28</v>
      </c>
      <c r="W79" s="90"/>
      <c r="X79" s="90" t="s">
        <v>29</v>
      </c>
      <c r="Y79" s="90"/>
      <c r="Z79" s="90" t="s">
        <v>30</v>
      </c>
      <c r="AA79" s="90"/>
      <c r="AB79" s="81"/>
    </row>
    <row r="80" spans="1:28" s="70" customFormat="1" ht="108.75" customHeight="1" x14ac:dyDescent="0.5">
      <c r="A80" s="82"/>
      <c r="B80" s="82"/>
      <c r="C80" s="82"/>
      <c r="D80" s="83"/>
      <c r="E80" s="83"/>
      <c r="F80" s="83"/>
      <c r="G80" s="83"/>
      <c r="H80" s="83"/>
      <c r="I80" s="83"/>
      <c r="J80" s="83"/>
      <c r="K80" s="83"/>
      <c r="L80" s="68" t="s">
        <v>21</v>
      </c>
      <c r="M80" s="69" t="s">
        <v>22</v>
      </c>
      <c r="N80" s="69" t="s">
        <v>21</v>
      </c>
      <c r="O80" s="69" t="s">
        <v>22</v>
      </c>
      <c r="P80" s="69" t="s">
        <v>21</v>
      </c>
      <c r="Q80" s="69" t="s">
        <v>22</v>
      </c>
      <c r="R80" s="69" t="s">
        <v>21</v>
      </c>
      <c r="S80" s="69" t="s">
        <v>22</v>
      </c>
      <c r="T80" s="69" t="s">
        <v>21</v>
      </c>
      <c r="U80" s="69" t="s">
        <v>22</v>
      </c>
      <c r="V80" s="69" t="s">
        <v>21</v>
      </c>
      <c r="W80" s="69" t="s">
        <v>22</v>
      </c>
      <c r="X80" s="69" t="s">
        <v>21</v>
      </c>
      <c r="Y80" s="69" t="s">
        <v>22</v>
      </c>
      <c r="Z80" s="69" t="s">
        <v>21</v>
      </c>
      <c r="AA80" s="69" t="s">
        <v>22</v>
      </c>
      <c r="AB80" s="81"/>
    </row>
    <row r="81" spans="1:28" s="26" customFormat="1" ht="42" x14ac:dyDescent="0.65">
      <c r="A81" s="33" t="s">
        <v>82</v>
      </c>
      <c r="B81" s="40">
        <v>25</v>
      </c>
      <c r="C81" s="40">
        <v>25</v>
      </c>
      <c r="D81" s="37">
        <v>0.7</v>
      </c>
      <c r="E81" s="37">
        <v>0.70000000000000007</v>
      </c>
      <c r="F81" s="37">
        <v>5.05</v>
      </c>
      <c r="G81" s="37">
        <v>5.05</v>
      </c>
      <c r="H81" s="37">
        <v>3.4</v>
      </c>
      <c r="I81" s="37">
        <v>3.4</v>
      </c>
      <c r="J81" s="37">
        <f>57.3/2</f>
        <v>28.65</v>
      </c>
      <c r="K81" s="37">
        <v>28.65</v>
      </c>
      <c r="L81" s="36">
        <v>4.75</v>
      </c>
      <c r="M81" s="37">
        <f>L81</f>
        <v>4.75</v>
      </c>
      <c r="N81" s="37">
        <v>0.01</v>
      </c>
      <c r="O81" s="37">
        <f>N81</f>
        <v>0.01</v>
      </c>
      <c r="P81" s="37">
        <v>0.02</v>
      </c>
      <c r="Q81" s="37">
        <f>P81</f>
        <v>0.02</v>
      </c>
      <c r="R81" s="37">
        <v>0</v>
      </c>
      <c r="S81" s="37">
        <f>R81</f>
        <v>0</v>
      </c>
      <c r="T81" s="37">
        <v>17.579999999999998</v>
      </c>
      <c r="U81" s="37">
        <f>T81</f>
        <v>17.579999999999998</v>
      </c>
      <c r="V81" s="37">
        <v>20.49</v>
      </c>
      <c r="W81" s="37">
        <f>V81</f>
        <v>20.49</v>
      </c>
      <c r="X81" s="37">
        <v>10.45</v>
      </c>
      <c r="Y81" s="37">
        <f>X81</f>
        <v>10.45</v>
      </c>
      <c r="Z81" s="37">
        <v>0.67</v>
      </c>
      <c r="AA81" s="37">
        <f>Z81</f>
        <v>0.67</v>
      </c>
      <c r="AB81" s="40">
        <v>71</v>
      </c>
    </row>
    <row r="82" spans="1:28" s="26" customFormat="1" ht="81" x14ac:dyDescent="0.65">
      <c r="A82" s="33" t="s">
        <v>66</v>
      </c>
      <c r="B82" s="49" t="s">
        <v>80</v>
      </c>
      <c r="C82" s="49" t="s">
        <v>81</v>
      </c>
      <c r="D82" s="31">
        <v>2.72</v>
      </c>
      <c r="E82" s="31">
        <v>3.4</v>
      </c>
      <c r="F82" s="31">
        <v>5.36</v>
      </c>
      <c r="G82" s="31">
        <v>6.7</v>
      </c>
      <c r="H82" s="31">
        <v>16.079999999999998</v>
      </c>
      <c r="I82" s="31">
        <v>20.100000000000001</v>
      </c>
      <c r="J82" s="31">
        <v>109.6</v>
      </c>
      <c r="K82" s="31">
        <v>137</v>
      </c>
      <c r="L82" s="35">
        <v>8.23</v>
      </c>
      <c r="M82" s="37">
        <f t="shared" ref="M82" si="53">L82</f>
        <v>8.23</v>
      </c>
      <c r="N82" s="37">
        <v>0.04</v>
      </c>
      <c r="O82" s="37">
        <f t="shared" ref="O82" si="54">N82</f>
        <v>0.04</v>
      </c>
      <c r="P82" s="37">
        <v>0.03</v>
      </c>
      <c r="Q82" s="37">
        <f t="shared" ref="Q82" si="55">P82</f>
        <v>0.03</v>
      </c>
      <c r="R82" s="37">
        <v>0</v>
      </c>
      <c r="S82" s="37">
        <f t="shared" ref="S82" si="56">R82</f>
        <v>0</v>
      </c>
      <c r="T82" s="37">
        <v>35.5</v>
      </c>
      <c r="U82" s="37">
        <f t="shared" ref="U82" si="57">T82</f>
        <v>35.5</v>
      </c>
      <c r="V82" s="37">
        <v>42.58</v>
      </c>
      <c r="W82" s="37">
        <f t="shared" ref="W82" si="58">V82</f>
        <v>42.58</v>
      </c>
      <c r="X82" s="37">
        <v>21</v>
      </c>
      <c r="Y82" s="37">
        <f t="shared" ref="Y82" si="59">X82</f>
        <v>21</v>
      </c>
      <c r="Z82" s="37">
        <v>0.95</v>
      </c>
      <c r="AA82" s="37">
        <f t="shared" ref="AA82" si="60">Z82</f>
        <v>0.95</v>
      </c>
      <c r="AB82" s="40">
        <v>110</v>
      </c>
    </row>
    <row r="83" spans="1:28" s="26" customFormat="1" ht="42" x14ac:dyDescent="0.65">
      <c r="A83" s="33" t="s">
        <v>94</v>
      </c>
      <c r="B83" s="42">
        <v>200</v>
      </c>
      <c r="C83" s="42">
        <v>200</v>
      </c>
      <c r="D83" s="35">
        <v>16.2</v>
      </c>
      <c r="E83" s="35">
        <v>16.2</v>
      </c>
      <c r="F83" s="35">
        <v>15.8</v>
      </c>
      <c r="G83" s="35">
        <v>15.8</v>
      </c>
      <c r="H83" s="35">
        <v>36.200000000000003</v>
      </c>
      <c r="I83" s="35">
        <v>36.200000000000003</v>
      </c>
      <c r="J83" s="35">
        <v>358</v>
      </c>
      <c r="K83" s="35">
        <v>358</v>
      </c>
      <c r="L83" s="35">
        <v>0</v>
      </c>
      <c r="M83" s="35">
        <v>0</v>
      </c>
      <c r="N83" s="35">
        <v>5.333333333333333E-2</v>
      </c>
      <c r="O83" s="35">
        <v>5.333333333333333E-2</v>
      </c>
      <c r="P83" s="35">
        <v>0</v>
      </c>
      <c r="Q83" s="35">
        <v>0</v>
      </c>
      <c r="R83" s="35">
        <v>0</v>
      </c>
      <c r="S83" s="35">
        <v>0</v>
      </c>
      <c r="T83" s="35">
        <v>7.1111111111111116</v>
      </c>
      <c r="U83" s="35">
        <v>7.1111111111111116</v>
      </c>
      <c r="V83" s="35">
        <v>100.13333333333334</v>
      </c>
      <c r="W83" s="35">
        <v>100.13333333333334</v>
      </c>
      <c r="X83" s="35">
        <v>11.857777777777779</v>
      </c>
      <c r="Y83" s="35">
        <v>11.857777777777779</v>
      </c>
      <c r="Z83" s="35">
        <v>1.4666666666666668</v>
      </c>
      <c r="AA83" s="35">
        <v>1.4666666666666668</v>
      </c>
      <c r="AB83" s="40">
        <v>431</v>
      </c>
    </row>
    <row r="84" spans="1:28" s="26" customFormat="1" ht="53.25" customHeight="1" x14ac:dyDescent="0.65">
      <c r="A84" s="33" t="s">
        <v>52</v>
      </c>
      <c r="B84" s="42" t="s">
        <v>73</v>
      </c>
      <c r="C84" s="42" t="s">
        <v>73</v>
      </c>
      <c r="D84" s="35">
        <v>0.2</v>
      </c>
      <c r="E84" s="35">
        <v>0.2</v>
      </c>
      <c r="F84" s="35">
        <v>0</v>
      </c>
      <c r="G84" s="35">
        <v>0</v>
      </c>
      <c r="H84" s="35">
        <v>15</v>
      </c>
      <c r="I84" s="35">
        <v>15</v>
      </c>
      <c r="J84" s="35">
        <v>58</v>
      </c>
      <c r="K84" s="35">
        <v>58</v>
      </c>
      <c r="L84" s="35">
        <v>0.02</v>
      </c>
      <c r="M84" s="37">
        <v>0.02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1.29</v>
      </c>
      <c r="U84" s="37">
        <v>1.29</v>
      </c>
      <c r="V84" s="37">
        <v>1.6</v>
      </c>
      <c r="W84" s="37">
        <v>1.6</v>
      </c>
      <c r="X84" s="37">
        <v>0.88</v>
      </c>
      <c r="Y84" s="37">
        <v>0.88</v>
      </c>
      <c r="Z84" s="37">
        <v>0.21</v>
      </c>
      <c r="AA84" s="37">
        <v>0.21</v>
      </c>
      <c r="AB84" s="40">
        <v>685</v>
      </c>
    </row>
    <row r="85" spans="1:28" s="26" customFormat="1" ht="42" x14ac:dyDescent="0.65">
      <c r="A85" s="33" t="s">
        <v>41</v>
      </c>
      <c r="B85" s="42">
        <v>32.5</v>
      </c>
      <c r="C85" s="42">
        <v>32.5</v>
      </c>
      <c r="D85" s="35">
        <v>2.5024999999999999</v>
      </c>
      <c r="E85" s="35">
        <v>2.5024999999999999</v>
      </c>
      <c r="F85" s="35">
        <v>0.45500000000000002</v>
      </c>
      <c r="G85" s="35">
        <v>0.45500000000000002</v>
      </c>
      <c r="H85" s="35">
        <v>12.2525</v>
      </c>
      <c r="I85" s="35">
        <v>12.2525</v>
      </c>
      <c r="J85" s="35">
        <v>13.22</v>
      </c>
      <c r="K85" s="35">
        <v>13.22</v>
      </c>
      <c r="L85" s="35">
        <v>0</v>
      </c>
      <c r="M85" s="37">
        <v>0</v>
      </c>
      <c r="N85" s="37">
        <v>0.03</v>
      </c>
      <c r="O85" s="37">
        <v>0.03</v>
      </c>
      <c r="P85" s="37">
        <v>0</v>
      </c>
      <c r="Q85" s="37">
        <v>0</v>
      </c>
      <c r="R85" s="37">
        <v>0</v>
      </c>
      <c r="S85" s="37">
        <v>0</v>
      </c>
      <c r="T85" s="37">
        <v>11.62</v>
      </c>
      <c r="U85" s="37">
        <v>11.62</v>
      </c>
      <c r="V85" s="37">
        <v>22.86</v>
      </c>
      <c r="W85" s="37">
        <v>22.86</v>
      </c>
      <c r="X85" s="37">
        <v>20.420000000000002</v>
      </c>
      <c r="Y85" s="37">
        <v>20.420000000000002</v>
      </c>
      <c r="Z85" s="37">
        <v>1.58</v>
      </c>
      <c r="AA85" s="37">
        <v>1.58</v>
      </c>
      <c r="AB85" s="40" t="s">
        <v>34</v>
      </c>
    </row>
    <row r="86" spans="1:28" s="26" customFormat="1" ht="42" x14ac:dyDescent="0.65">
      <c r="A86" s="41" t="s">
        <v>96</v>
      </c>
      <c r="B86" s="40">
        <v>100</v>
      </c>
      <c r="C86" s="40">
        <v>100</v>
      </c>
      <c r="D86" s="37">
        <v>0.4</v>
      </c>
      <c r="E86" s="37">
        <v>0.4</v>
      </c>
      <c r="F86" s="37">
        <v>7.3</v>
      </c>
      <c r="G86" s="37">
        <v>7.3</v>
      </c>
      <c r="H86" s="37">
        <v>9.8000000000000007</v>
      </c>
      <c r="I86" s="37">
        <v>9.8000000000000007</v>
      </c>
      <c r="J86" s="35">
        <v>47</v>
      </c>
      <c r="K86" s="35">
        <v>47</v>
      </c>
      <c r="L86" s="35">
        <v>0.03</v>
      </c>
      <c r="M86" s="35">
        <v>0.03</v>
      </c>
      <c r="N86" s="35">
        <v>0.98</v>
      </c>
      <c r="O86" s="35">
        <v>0.98</v>
      </c>
      <c r="P86" s="35">
        <v>0.03</v>
      </c>
      <c r="Q86" s="35">
        <v>0.03</v>
      </c>
      <c r="R86" s="35">
        <v>0</v>
      </c>
      <c r="S86" s="35">
        <v>0</v>
      </c>
      <c r="T86" s="35">
        <v>90.8</v>
      </c>
      <c r="U86" s="35">
        <v>90.8</v>
      </c>
      <c r="V86" s="35">
        <v>0.37</v>
      </c>
      <c r="W86" s="35">
        <v>0.37</v>
      </c>
      <c r="X86" s="35">
        <v>0</v>
      </c>
      <c r="Y86" s="35">
        <v>0</v>
      </c>
      <c r="Z86" s="35">
        <v>0</v>
      </c>
      <c r="AA86" s="35">
        <v>0</v>
      </c>
      <c r="AB86" s="40">
        <v>43</v>
      </c>
    </row>
    <row r="87" spans="1:28" s="26" customFormat="1" ht="42" x14ac:dyDescent="0.65">
      <c r="A87" s="46" t="s">
        <v>35</v>
      </c>
      <c r="B87" s="42">
        <f>25+206+400+32.5</f>
        <v>663.5</v>
      </c>
      <c r="C87" s="42">
        <f>663.5+50</f>
        <v>713.5</v>
      </c>
      <c r="D87" s="35">
        <f>SUM(D81:D85)</f>
        <v>22.322499999999998</v>
      </c>
      <c r="E87" s="35">
        <f>SUM(E81:E86)</f>
        <v>23.402499999999996</v>
      </c>
      <c r="F87" s="35">
        <f t="shared" ref="F87:AA87" si="61">SUM(F81:F86)</f>
        <v>33.964999999999996</v>
      </c>
      <c r="G87" s="35">
        <f t="shared" si="61"/>
        <v>35.305</v>
      </c>
      <c r="H87" s="35">
        <f t="shared" si="61"/>
        <v>92.732500000000002</v>
      </c>
      <c r="I87" s="35">
        <f t="shared" si="61"/>
        <v>96.752499999999998</v>
      </c>
      <c r="J87" s="35">
        <f t="shared" si="61"/>
        <v>614.47</v>
      </c>
      <c r="K87" s="35">
        <f t="shared" si="61"/>
        <v>641.87</v>
      </c>
      <c r="L87" s="35">
        <f t="shared" si="61"/>
        <v>13.03</v>
      </c>
      <c r="M87" s="35">
        <f t="shared" si="61"/>
        <v>13.03</v>
      </c>
      <c r="N87" s="35">
        <f t="shared" si="61"/>
        <v>1.1133333333333333</v>
      </c>
      <c r="O87" s="35">
        <f t="shared" si="61"/>
        <v>1.1133333333333333</v>
      </c>
      <c r="P87" s="35">
        <f t="shared" si="61"/>
        <v>0.08</v>
      </c>
      <c r="Q87" s="35">
        <f t="shared" si="61"/>
        <v>0.08</v>
      </c>
      <c r="R87" s="35">
        <f t="shared" si="61"/>
        <v>0</v>
      </c>
      <c r="S87" s="35">
        <f t="shared" si="61"/>
        <v>0</v>
      </c>
      <c r="T87" s="35">
        <f t="shared" si="61"/>
        <v>163.90111111111111</v>
      </c>
      <c r="U87" s="35">
        <f t="shared" si="61"/>
        <v>163.90111111111111</v>
      </c>
      <c r="V87" s="35">
        <f t="shared" si="61"/>
        <v>188.0333333333333</v>
      </c>
      <c r="W87" s="35">
        <f t="shared" si="61"/>
        <v>188.0333333333333</v>
      </c>
      <c r="X87" s="35">
        <f t="shared" si="61"/>
        <v>64.607777777777784</v>
      </c>
      <c r="Y87" s="35">
        <f t="shared" si="61"/>
        <v>64.607777777777784</v>
      </c>
      <c r="Z87" s="35">
        <f t="shared" si="61"/>
        <v>4.8766666666666669</v>
      </c>
      <c r="AA87" s="35">
        <f t="shared" si="61"/>
        <v>4.8766666666666669</v>
      </c>
      <c r="AB87" s="47"/>
    </row>
    <row r="88" spans="1:28" s="26" customFormat="1" ht="42" x14ac:dyDescent="0.65">
      <c r="A88" s="46" t="s">
        <v>42</v>
      </c>
      <c r="B88" s="35">
        <f>663.5+388</f>
        <v>1051.5</v>
      </c>
      <c r="C88" s="35">
        <f>713.5+388</f>
        <v>1101.5</v>
      </c>
      <c r="D88" s="35">
        <f t="shared" ref="D88:AA88" si="62">D87+D75</f>
        <v>28.072499999999998</v>
      </c>
      <c r="E88" s="35">
        <f t="shared" si="62"/>
        <v>29.152499999999996</v>
      </c>
      <c r="F88" s="35">
        <f t="shared" si="62"/>
        <v>42.284999999999997</v>
      </c>
      <c r="G88" s="35">
        <f t="shared" si="62"/>
        <v>43.625</v>
      </c>
      <c r="H88" s="35">
        <f t="shared" si="62"/>
        <v>137.3425</v>
      </c>
      <c r="I88" s="35">
        <f t="shared" si="62"/>
        <v>141.36250000000001</v>
      </c>
      <c r="J88" s="35">
        <f t="shared" si="62"/>
        <v>892.37</v>
      </c>
      <c r="K88" s="35">
        <f t="shared" si="62"/>
        <v>919.77</v>
      </c>
      <c r="L88" s="35">
        <f t="shared" si="62"/>
        <v>13.049999999999999</v>
      </c>
      <c r="M88" s="37">
        <f t="shared" si="62"/>
        <v>13.049999999999999</v>
      </c>
      <c r="N88" s="37">
        <f t="shared" si="62"/>
        <v>1.1633333333333333</v>
      </c>
      <c r="O88" s="37">
        <f t="shared" si="62"/>
        <v>1.1633333333333333</v>
      </c>
      <c r="P88" s="37">
        <f t="shared" si="62"/>
        <v>0.1</v>
      </c>
      <c r="Q88" s="37">
        <f t="shared" si="62"/>
        <v>0.1</v>
      </c>
      <c r="R88" s="37">
        <f t="shared" si="62"/>
        <v>20</v>
      </c>
      <c r="S88" s="37">
        <f t="shared" si="62"/>
        <v>20</v>
      </c>
      <c r="T88" s="37">
        <f t="shared" si="62"/>
        <v>179.5311111111111</v>
      </c>
      <c r="U88" s="37">
        <f t="shared" si="62"/>
        <v>179.5311111111111</v>
      </c>
      <c r="V88" s="37">
        <f t="shared" si="62"/>
        <v>224.9733333333333</v>
      </c>
      <c r="W88" s="37">
        <f t="shared" si="62"/>
        <v>224.9733333333333</v>
      </c>
      <c r="X88" s="37">
        <f t="shared" si="62"/>
        <v>81.827777777777783</v>
      </c>
      <c r="Y88" s="37">
        <f t="shared" si="62"/>
        <v>81.827777777777783</v>
      </c>
      <c r="Z88" s="37">
        <f t="shared" si="62"/>
        <v>6.2266666666666666</v>
      </c>
      <c r="AA88" s="37">
        <f t="shared" si="62"/>
        <v>6.2266666666666666</v>
      </c>
      <c r="AB88" s="47"/>
    </row>
    <row r="89" spans="1:28" s="26" customFormat="1" ht="42" x14ac:dyDescent="0.65">
      <c r="A89" s="2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5"/>
    </row>
    <row r="90" spans="1:28" s="26" customFormat="1" ht="42" x14ac:dyDescent="0.65">
      <c r="A90" s="21"/>
      <c r="B90" s="22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s="26" customFormat="1" ht="42" x14ac:dyDescent="0.65">
      <c r="A91" s="50" t="s">
        <v>50</v>
      </c>
      <c r="B91" s="28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48"/>
    </row>
    <row r="92" spans="1:28" s="26" customFormat="1" ht="42" x14ac:dyDescent="0.65">
      <c r="A92" s="50" t="s">
        <v>11</v>
      </c>
      <c r="B92" s="28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48"/>
    </row>
    <row r="93" spans="1:28" s="26" customFormat="1" ht="42" x14ac:dyDescent="0.65">
      <c r="A93" s="82" t="s">
        <v>12</v>
      </c>
      <c r="B93" s="82" t="s">
        <v>13</v>
      </c>
      <c r="C93" s="82"/>
      <c r="D93" s="83" t="s">
        <v>14</v>
      </c>
      <c r="E93" s="83"/>
      <c r="F93" s="83" t="s">
        <v>15</v>
      </c>
      <c r="G93" s="83"/>
      <c r="H93" s="83" t="s">
        <v>16</v>
      </c>
      <c r="I93" s="83"/>
      <c r="J93" s="83" t="s">
        <v>17</v>
      </c>
      <c r="K93" s="83"/>
      <c r="L93" s="89" t="s">
        <v>18</v>
      </c>
      <c r="M93" s="89"/>
      <c r="N93" s="89"/>
      <c r="O93" s="89"/>
      <c r="P93" s="89"/>
      <c r="Q93" s="89"/>
      <c r="R93" s="89"/>
      <c r="S93" s="89"/>
      <c r="T93" s="89" t="s">
        <v>19</v>
      </c>
      <c r="U93" s="89"/>
      <c r="V93" s="89"/>
      <c r="W93" s="89"/>
      <c r="X93" s="89"/>
      <c r="Y93" s="89"/>
      <c r="Z93" s="89"/>
      <c r="AA93" s="89"/>
      <c r="AB93" s="81" t="s">
        <v>20</v>
      </c>
    </row>
    <row r="94" spans="1:28" s="26" customFormat="1" ht="42" x14ac:dyDescent="0.65">
      <c r="A94" s="82"/>
      <c r="B94" s="82" t="s">
        <v>21</v>
      </c>
      <c r="C94" s="82" t="s">
        <v>22</v>
      </c>
      <c r="D94" s="83" t="s">
        <v>21</v>
      </c>
      <c r="E94" s="83" t="s">
        <v>22</v>
      </c>
      <c r="F94" s="83" t="s">
        <v>21</v>
      </c>
      <c r="G94" s="83" t="s">
        <v>22</v>
      </c>
      <c r="H94" s="83" t="s">
        <v>21</v>
      </c>
      <c r="I94" s="83" t="s">
        <v>22</v>
      </c>
      <c r="J94" s="83" t="s">
        <v>21</v>
      </c>
      <c r="K94" s="83" t="s">
        <v>22</v>
      </c>
      <c r="L94" s="89" t="s">
        <v>23</v>
      </c>
      <c r="M94" s="89"/>
      <c r="N94" s="89" t="s">
        <v>24</v>
      </c>
      <c r="O94" s="89"/>
      <c r="P94" s="90" t="s">
        <v>25</v>
      </c>
      <c r="Q94" s="90"/>
      <c r="R94" s="90" t="s">
        <v>26</v>
      </c>
      <c r="S94" s="90"/>
      <c r="T94" s="90" t="s">
        <v>27</v>
      </c>
      <c r="U94" s="90"/>
      <c r="V94" s="90" t="s">
        <v>28</v>
      </c>
      <c r="W94" s="90"/>
      <c r="X94" s="90" t="s">
        <v>29</v>
      </c>
      <c r="Y94" s="90"/>
      <c r="Z94" s="90" t="s">
        <v>30</v>
      </c>
      <c r="AA94" s="90"/>
      <c r="AB94" s="81"/>
    </row>
    <row r="95" spans="1:28" s="70" customFormat="1" ht="107.25" customHeight="1" x14ac:dyDescent="0.5">
      <c r="A95" s="82"/>
      <c r="B95" s="82"/>
      <c r="C95" s="82"/>
      <c r="D95" s="83"/>
      <c r="E95" s="83"/>
      <c r="F95" s="83"/>
      <c r="G95" s="83"/>
      <c r="H95" s="83"/>
      <c r="I95" s="83"/>
      <c r="J95" s="83"/>
      <c r="K95" s="83"/>
      <c r="L95" s="68" t="s">
        <v>21</v>
      </c>
      <c r="M95" s="69" t="s">
        <v>22</v>
      </c>
      <c r="N95" s="69" t="s">
        <v>21</v>
      </c>
      <c r="O95" s="69" t="s">
        <v>22</v>
      </c>
      <c r="P95" s="69" t="s">
        <v>21</v>
      </c>
      <c r="Q95" s="69" t="s">
        <v>22</v>
      </c>
      <c r="R95" s="69" t="s">
        <v>21</v>
      </c>
      <c r="S95" s="69" t="s">
        <v>22</v>
      </c>
      <c r="T95" s="69" t="s">
        <v>21</v>
      </c>
      <c r="U95" s="69" t="s">
        <v>22</v>
      </c>
      <c r="V95" s="69" t="s">
        <v>21</v>
      </c>
      <c r="W95" s="69" t="s">
        <v>22</v>
      </c>
      <c r="X95" s="69" t="s">
        <v>21</v>
      </c>
      <c r="Y95" s="69" t="s">
        <v>22</v>
      </c>
      <c r="Z95" s="69" t="s">
        <v>21</v>
      </c>
      <c r="AA95" s="69" t="s">
        <v>22</v>
      </c>
      <c r="AB95" s="81"/>
    </row>
    <row r="96" spans="1:28" s="26" customFormat="1" ht="74.25" customHeight="1" x14ac:dyDescent="0.65">
      <c r="A96" s="33" t="s">
        <v>51</v>
      </c>
      <c r="B96" s="42" t="s">
        <v>32</v>
      </c>
      <c r="C96" s="42" t="s">
        <v>32</v>
      </c>
      <c r="D96" s="35">
        <v>4.49</v>
      </c>
      <c r="E96" s="35">
        <v>4.49</v>
      </c>
      <c r="F96" s="35">
        <v>7.13</v>
      </c>
      <c r="G96" s="35">
        <v>7.13</v>
      </c>
      <c r="H96" s="35">
        <v>26.64</v>
      </c>
      <c r="I96" s="35">
        <v>26.64</v>
      </c>
      <c r="J96" s="35">
        <v>186</v>
      </c>
      <c r="K96" s="35">
        <v>186</v>
      </c>
      <c r="L96" s="35">
        <v>0</v>
      </c>
      <c r="M96" s="37">
        <v>0</v>
      </c>
      <c r="N96" s="37">
        <v>0.16</v>
      </c>
      <c r="O96" s="37">
        <v>0.16</v>
      </c>
      <c r="P96" s="37">
        <v>0.11</v>
      </c>
      <c r="Q96" s="37">
        <v>0.11</v>
      </c>
      <c r="R96" s="37">
        <v>20</v>
      </c>
      <c r="S96" s="37">
        <v>20</v>
      </c>
      <c r="T96" s="37">
        <v>11.8</v>
      </c>
      <c r="U96" s="37">
        <v>11.8</v>
      </c>
      <c r="V96" s="37">
        <v>87.2</v>
      </c>
      <c r="W96" s="37">
        <v>87.2</v>
      </c>
      <c r="X96" s="37">
        <v>30.5</v>
      </c>
      <c r="Y96" s="37">
        <v>30.5</v>
      </c>
      <c r="Z96" s="37">
        <v>1.01</v>
      </c>
      <c r="AA96" s="37">
        <v>1.01</v>
      </c>
      <c r="AB96" s="40">
        <v>302</v>
      </c>
    </row>
    <row r="97" spans="1:28" s="26" customFormat="1" ht="90.75" customHeight="1" x14ac:dyDescent="0.65">
      <c r="A97" s="33" t="s">
        <v>33</v>
      </c>
      <c r="B97" s="42">
        <v>18</v>
      </c>
      <c r="C97" s="42">
        <v>18</v>
      </c>
      <c r="D97" s="35">
        <v>1.35</v>
      </c>
      <c r="E97" s="35">
        <v>1.35</v>
      </c>
      <c r="F97" s="35">
        <v>0.52</v>
      </c>
      <c r="G97" s="35">
        <v>0.52</v>
      </c>
      <c r="H97" s="35">
        <v>9.25</v>
      </c>
      <c r="I97" s="35">
        <v>9.25</v>
      </c>
      <c r="J97" s="35">
        <v>47.4</v>
      </c>
      <c r="K97" s="35">
        <v>47.4</v>
      </c>
      <c r="L97" s="35">
        <v>0</v>
      </c>
      <c r="M97" s="37">
        <f t="shared" ref="M97" si="63">L97</f>
        <v>0</v>
      </c>
      <c r="N97" s="37">
        <v>0.02</v>
      </c>
      <c r="O97" s="37">
        <f t="shared" ref="O97" si="64">N97</f>
        <v>0.02</v>
      </c>
      <c r="P97" s="37">
        <v>0</v>
      </c>
      <c r="Q97" s="37">
        <f t="shared" ref="Q97" si="65">P97</f>
        <v>0</v>
      </c>
      <c r="R97" s="37">
        <v>0</v>
      </c>
      <c r="S97" s="37">
        <f t="shared" ref="S97" si="66">R97</f>
        <v>0</v>
      </c>
      <c r="T97" s="37">
        <v>5.94</v>
      </c>
      <c r="U97" s="37">
        <f t="shared" ref="U97" si="67">T97</f>
        <v>5.94</v>
      </c>
      <c r="V97" s="37">
        <v>5.94</v>
      </c>
      <c r="W97" s="37">
        <f t="shared" ref="W97" si="68">V97</f>
        <v>5.94</v>
      </c>
      <c r="X97" s="37">
        <v>10.44</v>
      </c>
      <c r="Y97" s="37">
        <f t="shared" ref="Y97" si="69">X97</f>
        <v>10.44</v>
      </c>
      <c r="Z97" s="37">
        <v>0.8</v>
      </c>
      <c r="AA97" s="37">
        <f t="shared" ref="AA97" si="70">Z97</f>
        <v>0.8</v>
      </c>
      <c r="AB97" s="40" t="s">
        <v>34</v>
      </c>
    </row>
    <row r="98" spans="1:28" s="26" customFormat="1" ht="53.25" customHeight="1" x14ac:dyDescent="0.65">
      <c r="A98" s="33" t="s">
        <v>52</v>
      </c>
      <c r="B98" s="42" t="s">
        <v>73</v>
      </c>
      <c r="C98" s="42" t="s">
        <v>73</v>
      </c>
      <c r="D98" s="35">
        <v>0.2</v>
      </c>
      <c r="E98" s="35">
        <v>0.2</v>
      </c>
      <c r="F98" s="35">
        <v>0</v>
      </c>
      <c r="G98" s="35">
        <v>0</v>
      </c>
      <c r="H98" s="35">
        <v>15</v>
      </c>
      <c r="I98" s="35">
        <v>15</v>
      </c>
      <c r="J98" s="35">
        <v>58</v>
      </c>
      <c r="K98" s="35">
        <v>58</v>
      </c>
      <c r="L98" s="35">
        <v>0.02</v>
      </c>
      <c r="M98" s="37">
        <v>0.02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1.29</v>
      </c>
      <c r="U98" s="37">
        <v>1.29</v>
      </c>
      <c r="V98" s="37">
        <v>1.6</v>
      </c>
      <c r="W98" s="37">
        <v>1.6</v>
      </c>
      <c r="X98" s="37">
        <v>0.88</v>
      </c>
      <c r="Y98" s="37">
        <v>0.88</v>
      </c>
      <c r="Z98" s="37">
        <v>0.21</v>
      </c>
      <c r="AA98" s="37">
        <v>0.21</v>
      </c>
      <c r="AB98" s="40">
        <v>685</v>
      </c>
    </row>
    <row r="99" spans="1:28" s="26" customFormat="1" ht="45.75" customHeight="1" x14ac:dyDescent="0.65">
      <c r="A99" s="46" t="s">
        <v>35</v>
      </c>
      <c r="B99" s="42">
        <v>388</v>
      </c>
      <c r="C99" s="42">
        <v>388</v>
      </c>
      <c r="D99" s="35">
        <f>SUM(D96:D98)</f>
        <v>6.04</v>
      </c>
      <c r="E99" s="35">
        <f t="shared" ref="E99:AA99" si="71">SUM(E96:E98)</f>
        <v>6.04</v>
      </c>
      <c r="F99" s="35">
        <f t="shared" si="71"/>
        <v>7.65</v>
      </c>
      <c r="G99" s="35">
        <f t="shared" si="71"/>
        <v>7.65</v>
      </c>
      <c r="H99" s="35">
        <f t="shared" si="71"/>
        <v>50.89</v>
      </c>
      <c r="I99" s="35">
        <f t="shared" si="71"/>
        <v>50.89</v>
      </c>
      <c r="J99" s="35">
        <f t="shared" si="71"/>
        <v>291.39999999999998</v>
      </c>
      <c r="K99" s="35">
        <f t="shared" si="71"/>
        <v>291.39999999999998</v>
      </c>
      <c r="L99" s="35">
        <f t="shared" si="71"/>
        <v>0.02</v>
      </c>
      <c r="M99" s="37">
        <f t="shared" si="71"/>
        <v>0.02</v>
      </c>
      <c r="N99" s="37">
        <f t="shared" si="71"/>
        <v>0.18</v>
      </c>
      <c r="O99" s="37">
        <f t="shared" si="71"/>
        <v>0.18</v>
      </c>
      <c r="P99" s="37">
        <f t="shared" si="71"/>
        <v>0.11</v>
      </c>
      <c r="Q99" s="37">
        <f t="shared" si="71"/>
        <v>0.11</v>
      </c>
      <c r="R99" s="37">
        <f t="shared" si="71"/>
        <v>20</v>
      </c>
      <c r="S99" s="37">
        <f t="shared" si="71"/>
        <v>20</v>
      </c>
      <c r="T99" s="37">
        <f t="shared" si="71"/>
        <v>19.03</v>
      </c>
      <c r="U99" s="37">
        <f t="shared" si="71"/>
        <v>19.03</v>
      </c>
      <c r="V99" s="37">
        <f t="shared" si="71"/>
        <v>94.74</v>
      </c>
      <c r="W99" s="37">
        <f t="shared" si="71"/>
        <v>94.74</v>
      </c>
      <c r="X99" s="37">
        <f t="shared" si="71"/>
        <v>41.82</v>
      </c>
      <c r="Y99" s="37">
        <f t="shared" si="71"/>
        <v>41.82</v>
      </c>
      <c r="Z99" s="37">
        <f t="shared" si="71"/>
        <v>2.02</v>
      </c>
      <c r="AA99" s="37">
        <f t="shared" si="71"/>
        <v>2.02</v>
      </c>
      <c r="AB99" s="47"/>
    </row>
    <row r="100" spans="1:28" s="26" customFormat="1" ht="42" x14ac:dyDescent="0.65">
      <c r="A100" s="21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5"/>
    </row>
    <row r="101" spans="1:28" s="26" customFormat="1" ht="42" x14ac:dyDescent="0.65">
      <c r="A101" s="21"/>
      <c r="B101" s="22"/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5"/>
    </row>
    <row r="102" spans="1:28" s="26" customFormat="1" ht="42" x14ac:dyDescent="0.65">
      <c r="A102" s="50" t="s">
        <v>48</v>
      </c>
      <c r="B102" s="28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52"/>
    </row>
    <row r="103" spans="1:28" s="26" customFormat="1" ht="42" x14ac:dyDescent="0.65">
      <c r="A103" s="82" t="s">
        <v>12</v>
      </c>
      <c r="B103" s="82" t="s">
        <v>13</v>
      </c>
      <c r="C103" s="82"/>
      <c r="D103" s="83" t="s">
        <v>14</v>
      </c>
      <c r="E103" s="83"/>
      <c r="F103" s="83" t="s">
        <v>15</v>
      </c>
      <c r="G103" s="83"/>
      <c r="H103" s="83" t="s">
        <v>16</v>
      </c>
      <c r="I103" s="83"/>
      <c r="J103" s="83" t="s">
        <v>17</v>
      </c>
      <c r="K103" s="83"/>
      <c r="L103" s="89" t="s">
        <v>18</v>
      </c>
      <c r="M103" s="89"/>
      <c r="N103" s="89"/>
      <c r="O103" s="89"/>
      <c r="P103" s="89"/>
      <c r="Q103" s="89"/>
      <c r="R103" s="89"/>
      <c r="S103" s="89"/>
      <c r="T103" s="89" t="s">
        <v>19</v>
      </c>
      <c r="U103" s="89"/>
      <c r="V103" s="89"/>
      <c r="W103" s="89"/>
      <c r="X103" s="89"/>
      <c r="Y103" s="89"/>
      <c r="Z103" s="89"/>
      <c r="AA103" s="89"/>
      <c r="AB103" s="81" t="s">
        <v>20</v>
      </c>
    </row>
    <row r="104" spans="1:28" s="26" customFormat="1" ht="42" x14ac:dyDescent="0.65">
      <c r="A104" s="82"/>
      <c r="B104" s="82" t="s">
        <v>21</v>
      </c>
      <c r="C104" s="82" t="s">
        <v>22</v>
      </c>
      <c r="D104" s="83" t="s">
        <v>21</v>
      </c>
      <c r="E104" s="83" t="s">
        <v>22</v>
      </c>
      <c r="F104" s="83" t="s">
        <v>21</v>
      </c>
      <c r="G104" s="83" t="s">
        <v>22</v>
      </c>
      <c r="H104" s="83" t="s">
        <v>21</v>
      </c>
      <c r="I104" s="83" t="s">
        <v>22</v>
      </c>
      <c r="J104" s="83" t="s">
        <v>21</v>
      </c>
      <c r="K104" s="83" t="s">
        <v>22</v>
      </c>
      <c r="L104" s="89" t="s">
        <v>23</v>
      </c>
      <c r="M104" s="89"/>
      <c r="N104" s="89" t="s">
        <v>24</v>
      </c>
      <c r="O104" s="89"/>
      <c r="P104" s="90" t="s">
        <v>25</v>
      </c>
      <c r="Q104" s="90"/>
      <c r="R104" s="90" t="s">
        <v>26</v>
      </c>
      <c r="S104" s="90"/>
      <c r="T104" s="90" t="s">
        <v>27</v>
      </c>
      <c r="U104" s="90"/>
      <c r="V104" s="90" t="s">
        <v>28</v>
      </c>
      <c r="W104" s="90"/>
      <c r="X104" s="90" t="s">
        <v>29</v>
      </c>
      <c r="Y104" s="90"/>
      <c r="Z104" s="90" t="s">
        <v>30</v>
      </c>
      <c r="AA104" s="90"/>
      <c r="AB104" s="81"/>
    </row>
    <row r="105" spans="1:28" s="26" customFormat="1" ht="108.75" customHeight="1" x14ac:dyDescent="0.65">
      <c r="A105" s="82"/>
      <c r="B105" s="82"/>
      <c r="C105" s="82"/>
      <c r="D105" s="83"/>
      <c r="E105" s="83"/>
      <c r="F105" s="83"/>
      <c r="G105" s="83"/>
      <c r="H105" s="83"/>
      <c r="I105" s="83"/>
      <c r="J105" s="83"/>
      <c r="K105" s="83"/>
      <c r="L105" s="31" t="s">
        <v>21</v>
      </c>
      <c r="M105" s="32" t="s">
        <v>22</v>
      </c>
      <c r="N105" s="32" t="s">
        <v>21</v>
      </c>
      <c r="O105" s="32" t="s">
        <v>22</v>
      </c>
      <c r="P105" s="32" t="s">
        <v>21</v>
      </c>
      <c r="Q105" s="32" t="s">
        <v>22</v>
      </c>
      <c r="R105" s="32" t="s">
        <v>21</v>
      </c>
      <c r="S105" s="32" t="s">
        <v>22</v>
      </c>
      <c r="T105" s="32" t="s">
        <v>21</v>
      </c>
      <c r="U105" s="32" t="s">
        <v>22</v>
      </c>
      <c r="V105" s="32" t="s">
        <v>21</v>
      </c>
      <c r="W105" s="32" t="s">
        <v>22</v>
      </c>
      <c r="X105" s="32" t="s">
        <v>21</v>
      </c>
      <c r="Y105" s="32" t="s">
        <v>22</v>
      </c>
      <c r="Z105" s="32" t="s">
        <v>21</v>
      </c>
      <c r="AA105" s="32" t="s">
        <v>22</v>
      </c>
      <c r="AB105" s="81"/>
    </row>
    <row r="106" spans="1:28" s="26" customFormat="1" ht="40.5" customHeight="1" x14ac:dyDescent="0.65">
      <c r="A106" s="33" t="s">
        <v>90</v>
      </c>
      <c r="B106" s="40">
        <v>25</v>
      </c>
      <c r="C106" s="40">
        <v>25</v>
      </c>
      <c r="D106" s="37">
        <v>0.7</v>
      </c>
      <c r="E106" s="37">
        <v>0.70000000000000007</v>
      </c>
      <c r="F106" s="37">
        <v>5.05</v>
      </c>
      <c r="G106" s="37">
        <v>5.05</v>
      </c>
      <c r="H106" s="37">
        <v>3.4</v>
      </c>
      <c r="I106" s="37">
        <v>3.4</v>
      </c>
      <c r="J106" s="37">
        <v>31</v>
      </c>
      <c r="K106" s="37">
        <v>31</v>
      </c>
      <c r="L106" s="37">
        <v>0.01</v>
      </c>
      <c r="M106" s="37">
        <v>7.4999999999999997E-3</v>
      </c>
      <c r="N106" s="37">
        <v>8.1</v>
      </c>
      <c r="O106" s="37">
        <v>8.1</v>
      </c>
      <c r="P106" s="37">
        <v>0</v>
      </c>
      <c r="Q106" s="37">
        <v>0</v>
      </c>
      <c r="R106" s="37">
        <v>0.12</v>
      </c>
      <c r="S106" s="37">
        <v>0.1</v>
      </c>
      <c r="T106" s="37">
        <v>3</v>
      </c>
      <c r="U106" s="37">
        <v>2.5</v>
      </c>
      <c r="V106" s="37">
        <v>0.13</v>
      </c>
      <c r="W106" s="37">
        <v>0.1125</v>
      </c>
      <c r="X106" s="37">
        <v>6.6</v>
      </c>
      <c r="Y106" s="37">
        <v>5.5000000000000009</v>
      </c>
      <c r="Z106" s="37">
        <v>0.36</v>
      </c>
      <c r="AA106" s="37">
        <v>0.3</v>
      </c>
    </row>
    <row r="107" spans="1:28" s="26" customFormat="1" ht="42" x14ac:dyDescent="0.65">
      <c r="A107" s="41" t="s">
        <v>83</v>
      </c>
      <c r="B107" s="40" t="s">
        <v>37</v>
      </c>
      <c r="C107" s="40" t="s">
        <v>38</v>
      </c>
      <c r="D107" s="37">
        <v>2.8</v>
      </c>
      <c r="E107" s="37">
        <v>3.5</v>
      </c>
      <c r="F107" s="37">
        <v>2.88</v>
      </c>
      <c r="G107" s="37">
        <v>3.6</v>
      </c>
      <c r="H107" s="37">
        <v>15.84</v>
      </c>
      <c r="I107" s="37">
        <v>19.8</v>
      </c>
      <c r="J107" s="37">
        <v>133.6</v>
      </c>
      <c r="K107" s="37">
        <v>167</v>
      </c>
      <c r="L107" s="36">
        <v>26.65</v>
      </c>
      <c r="M107" s="37">
        <f>L107/200*250</f>
        <v>33.312499999999993</v>
      </c>
      <c r="N107" s="37">
        <v>0.18</v>
      </c>
      <c r="O107" s="37">
        <f>N107/200*250</f>
        <v>0.22500000000000001</v>
      </c>
      <c r="P107" s="37">
        <v>0.06</v>
      </c>
      <c r="Q107" s="37">
        <f>P107/200*250</f>
        <v>7.4999999999999997E-2</v>
      </c>
      <c r="R107" s="37">
        <v>0</v>
      </c>
      <c r="S107" s="37">
        <f>R107/200*250</f>
        <v>0</v>
      </c>
      <c r="T107" s="37">
        <v>30.46</v>
      </c>
      <c r="U107" s="37">
        <f>T107/200*250</f>
        <v>38.074999999999996</v>
      </c>
      <c r="V107" s="37">
        <v>69.739999999999995</v>
      </c>
      <c r="W107" s="37">
        <f>V107/200*250</f>
        <v>87.174999999999983</v>
      </c>
      <c r="X107" s="37">
        <v>28.24</v>
      </c>
      <c r="Y107" s="37">
        <f>X107/200*250</f>
        <v>35.299999999999997</v>
      </c>
      <c r="Z107" s="37">
        <v>1.62</v>
      </c>
      <c r="AA107" s="37">
        <f>Z107/200*250</f>
        <v>2.0250000000000004</v>
      </c>
    </row>
    <row r="108" spans="1:28" s="26" customFormat="1" ht="40.5" customHeight="1" x14ac:dyDescent="0.65">
      <c r="A108" s="41" t="s">
        <v>93</v>
      </c>
      <c r="B108" s="40" t="s">
        <v>68</v>
      </c>
      <c r="C108" s="53" t="s">
        <v>68</v>
      </c>
      <c r="D108" s="54">
        <v>9.5399999999999991</v>
      </c>
      <c r="E108" s="54">
        <v>9.5399999999999991</v>
      </c>
      <c r="F108" s="54">
        <v>4.59</v>
      </c>
      <c r="G108" s="54">
        <v>4.59</v>
      </c>
      <c r="H108" s="54">
        <v>5.04</v>
      </c>
      <c r="I108" s="54">
        <v>5.04</v>
      </c>
      <c r="J108" s="54">
        <v>103</v>
      </c>
      <c r="K108" s="54">
        <v>103</v>
      </c>
      <c r="L108" s="37">
        <v>1.88</v>
      </c>
      <c r="M108" s="37">
        <v>1.88</v>
      </c>
      <c r="N108" s="37">
        <v>0.06</v>
      </c>
      <c r="O108" s="37">
        <v>0.06</v>
      </c>
      <c r="P108" s="37">
        <v>0.05</v>
      </c>
      <c r="Q108" s="37">
        <v>0.05</v>
      </c>
      <c r="R108" s="37">
        <v>4.54</v>
      </c>
      <c r="S108" s="37">
        <v>4.54</v>
      </c>
      <c r="T108" s="37">
        <v>25.2</v>
      </c>
      <c r="U108" s="37">
        <v>25.2</v>
      </c>
      <c r="V108" s="37">
        <v>133.05000000000001</v>
      </c>
      <c r="W108" s="37" t="s">
        <v>53</v>
      </c>
      <c r="X108" s="37">
        <v>25.95</v>
      </c>
      <c r="Y108" s="37">
        <v>25.95</v>
      </c>
      <c r="Z108" s="37">
        <v>0.51</v>
      </c>
      <c r="AA108" s="37">
        <v>0.51</v>
      </c>
    </row>
    <row r="109" spans="1:28" s="26" customFormat="1" ht="42" x14ac:dyDescent="0.65">
      <c r="A109" s="41" t="s">
        <v>40</v>
      </c>
      <c r="B109" s="40">
        <v>150</v>
      </c>
      <c r="C109" s="40">
        <v>180</v>
      </c>
      <c r="D109" s="37">
        <v>5.0999999999999996</v>
      </c>
      <c r="E109" s="37">
        <v>5.0999999999999996</v>
      </c>
      <c r="F109" s="37">
        <v>9.15</v>
      </c>
      <c r="G109" s="37">
        <v>9.15</v>
      </c>
      <c r="H109" s="37">
        <v>34.200000000000003</v>
      </c>
      <c r="I109" s="37">
        <v>34.200000000000003</v>
      </c>
      <c r="J109" s="37">
        <v>244.5</v>
      </c>
      <c r="K109" s="37">
        <v>293.39999999999998</v>
      </c>
      <c r="L109" s="37">
        <v>18.149999999999999</v>
      </c>
      <c r="M109" s="37">
        <f t="shared" ref="M109" si="72">L109</f>
        <v>18.149999999999999</v>
      </c>
      <c r="N109" s="37">
        <v>0.14000000000000001</v>
      </c>
      <c r="O109" s="37">
        <f t="shared" ref="O109" si="73">N109</f>
        <v>0.14000000000000001</v>
      </c>
      <c r="P109" s="37">
        <v>0.11</v>
      </c>
      <c r="Q109" s="37">
        <f t="shared" ref="Q109" si="74">P109</f>
        <v>0.11</v>
      </c>
      <c r="R109" s="37">
        <v>25.5</v>
      </c>
      <c r="S109" s="37">
        <f t="shared" ref="S109" si="75">R109</f>
        <v>25.5</v>
      </c>
      <c r="T109" s="37">
        <v>36.979999999999997</v>
      </c>
      <c r="U109" s="37">
        <f t="shared" ref="U109" si="76">T109</f>
        <v>36.979999999999997</v>
      </c>
      <c r="V109" s="37">
        <v>86.6</v>
      </c>
      <c r="W109" s="37">
        <f t="shared" ref="W109" si="77">V109</f>
        <v>86.6</v>
      </c>
      <c r="X109" s="37">
        <v>27.75</v>
      </c>
      <c r="Y109" s="37">
        <f t="shared" ref="Y109" si="78">X109</f>
        <v>27.75</v>
      </c>
      <c r="Z109" s="37">
        <v>1.01</v>
      </c>
      <c r="AA109" s="37">
        <f t="shared" ref="AA109" si="79">Z109</f>
        <v>1.01</v>
      </c>
    </row>
    <row r="110" spans="1:28" s="26" customFormat="1" ht="42" x14ac:dyDescent="0.65">
      <c r="A110" s="33" t="s">
        <v>79</v>
      </c>
      <c r="B110" s="42">
        <v>200</v>
      </c>
      <c r="C110" s="42">
        <v>200</v>
      </c>
      <c r="D110" s="35">
        <v>0.2</v>
      </c>
      <c r="E110" s="35">
        <v>0.2</v>
      </c>
      <c r="F110" s="35">
        <v>0</v>
      </c>
      <c r="G110" s="35">
        <v>0</v>
      </c>
      <c r="H110" s="35">
        <v>35.799999999999997</v>
      </c>
      <c r="I110" s="35">
        <v>35.799999999999997</v>
      </c>
      <c r="J110" s="35">
        <v>142</v>
      </c>
      <c r="K110" s="35">
        <v>142</v>
      </c>
      <c r="L110" s="35">
        <v>3.2</v>
      </c>
      <c r="M110" s="37">
        <v>3.2</v>
      </c>
      <c r="N110" s="37">
        <v>0.06</v>
      </c>
      <c r="O110" s="37">
        <v>0.06</v>
      </c>
      <c r="P110" s="37">
        <v>0</v>
      </c>
      <c r="Q110" s="37">
        <v>0</v>
      </c>
      <c r="R110" s="37">
        <v>0</v>
      </c>
      <c r="S110" s="37">
        <v>0</v>
      </c>
      <c r="T110" s="37">
        <v>14.22</v>
      </c>
      <c r="U110" s="37">
        <v>14.22</v>
      </c>
      <c r="V110" s="37">
        <v>2.14</v>
      </c>
      <c r="W110" s="37">
        <v>2.14</v>
      </c>
      <c r="X110" s="37">
        <v>4.1399999999999997</v>
      </c>
      <c r="Y110" s="37">
        <v>4.1399999999999997</v>
      </c>
      <c r="Z110" s="37">
        <v>0.48</v>
      </c>
      <c r="AA110" s="37">
        <v>0.48</v>
      </c>
      <c r="AB110" s="34">
        <v>631</v>
      </c>
    </row>
    <row r="111" spans="1:28" s="26" customFormat="1" ht="51" customHeight="1" x14ac:dyDescent="0.65">
      <c r="A111" s="33" t="s">
        <v>41</v>
      </c>
      <c r="B111" s="42">
        <v>32.5</v>
      </c>
      <c r="C111" s="42">
        <v>32.5</v>
      </c>
      <c r="D111" s="35">
        <v>2.5024999999999999</v>
      </c>
      <c r="E111" s="35">
        <v>2.5024999999999999</v>
      </c>
      <c r="F111" s="35">
        <v>0.45500000000000002</v>
      </c>
      <c r="G111" s="35">
        <v>0.45500000000000002</v>
      </c>
      <c r="H111" s="35">
        <v>12.2525</v>
      </c>
      <c r="I111" s="35">
        <v>12.2525</v>
      </c>
      <c r="J111" s="35">
        <v>13.22</v>
      </c>
      <c r="K111" s="35">
        <v>13.22</v>
      </c>
      <c r="L111" s="35">
        <v>0</v>
      </c>
      <c r="M111" s="37">
        <v>0</v>
      </c>
      <c r="N111" s="37">
        <v>0.03</v>
      </c>
      <c r="O111" s="37">
        <v>0.03</v>
      </c>
      <c r="P111" s="37">
        <v>0</v>
      </c>
      <c r="Q111" s="37">
        <v>0</v>
      </c>
      <c r="R111" s="37">
        <v>0</v>
      </c>
      <c r="S111" s="37">
        <v>0</v>
      </c>
      <c r="T111" s="37">
        <v>11.62</v>
      </c>
      <c r="U111" s="37">
        <v>11.62</v>
      </c>
      <c r="V111" s="37">
        <v>22.86</v>
      </c>
      <c r="W111" s="37">
        <v>22.86</v>
      </c>
      <c r="X111" s="37">
        <v>20.420000000000002</v>
      </c>
      <c r="Y111" s="37">
        <v>20.420000000000002</v>
      </c>
      <c r="Z111" s="37">
        <v>1.58</v>
      </c>
      <c r="AA111" s="37">
        <v>1.58</v>
      </c>
      <c r="AB111" s="40" t="s">
        <v>34</v>
      </c>
    </row>
    <row r="112" spans="1:28" s="26" customFormat="1" ht="66" customHeight="1" x14ac:dyDescent="0.65">
      <c r="A112" s="33" t="s">
        <v>33</v>
      </c>
      <c r="B112" s="42">
        <v>18</v>
      </c>
      <c r="C112" s="42">
        <v>18</v>
      </c>
      <c r="D112" s="35">
        <v>1.35</v>
      </c>
      <c r="E112" s="35">
        <v>1.35</v>
      </c>
      <c r="F112" s="35">
        <v>0.52</v>
      </c>
      <c r="G112" s="35">
        <v>0.52</v>
      </c>
      <c r="H112" s="35">
        <v>9.25</v>
      </c>
      <c r="I112" s="35">
        <v>9.25</v>
      </c>
      <c r="J112" s="35">
        <v>47.4</v>
      </c>
      <c r="K112" s="35">
        <v>47.4</v>
      </c>
      <c r="L112" s="35">
        <v>0</v>
      </c>
      <c r="M112" s="37">
        <f t="shared" ref="M112" si="80">L112</f>
        <v>0</v>
      </c>
      <c r="N112" s="37">
        <v>0.02</v>
      </c>
      <c r="O112" s="37">
        <f t="shared" ref="O112" si="81">N112</f>
        <v>0.02</v>
      </c>
      <c r="P112" s="37">
        <v>0</v>
      </c>
      <c r="Q112" s="37">
        <f t="shared" ref="Q112" si="82">P112</f>
        <v>0</v>
      </c>
      <c r="R112" s="37">
        <v>0</v>
      </c>
      <c r="S112" s="37">
        <f t="shared" ref="S112" si="83">R112</f>
        <v>0</v>
      </c>
      <c r="T112" s="37">
        <v>5.94</v>
      </c>
      <c r="U112" s="37">
        <f t="shared" ref="U112" si="84">T112</f>
        <v>5.94</v>
      </c>
      <c r="V112" s="37">
        <v>5.94</v>
      </c>
      <c r="W112" s="37">
        <f t="shared" ref="W112" si="85">V112</f>
        <v>5.94</v>
      </c>
      <c r="X112" s="37">
        <v>10.44</v>
      </c>
      <c r="Y112" s="37">
        <f t="shared" ref="Y112" si="86">X112</f>
        <v>10.44</v>
      </c>
      <c r="Z112" s="37">
        <v>0.8</v>
      </c>
      <c r="AA112" s="37">
        <f t="shared" ref="AA112" si="87">Z112</f>
        <v>0.8</v>
      </c>
      <c r="AB112" s="40" t="s">
        <v>34</v>
      </c>
    </row>
    <row r="113" spans="1:28" s="26" customFormat="1" ht="51" customHeight="1" x14ac:dyDescent="0.65">
      <c r="A113" s="46" t="s">
        <v>35</v>
      </c>
      <c r="B113" s="42">
        <f>25+201+90+150+32.5</f>
        <v>498.5</v>
      </c>
      <c r="C113" s="42">
        <f>498.5+50</f>
        <v>548.5</v>
      </c>
      <c r="D113" s="35">
        <f>SUM(D106:D112)</f>
        <v>22.192500000000003</v>
      </c>
      <c r="E113" s="35">
        <f t="shared" ref="E113:AA113" si="88">SUM(E106:E112)</f>
        <v>22.892499999999998</v>
      </c>
      <c r="F113" s="35">
        <f t="shared" si="88"/>
        <v>22.645</v>
      </c>
      <c r="G113" s="35">
        <f t="shared" si="88"/>
        <v>23.364999999999998</v>
      </c>
      <c r="H113" s="35">
        <f t="shared" si="88"/>
        <v>115.7825</v>
      </c>
      <c r="I113" s="35">
        <f t="shared" si="88"/>
        <v>119.74249999999999</v>
      </c>
      <c r="J113" s="35">
        <f t="shared" si="88"/>
        <v>714.72</v>
      </c>
      <c r="K113" s="35">
        <f t="shared" si="88"/>
        <v>797.02</v>
      </c>
      <c r="L113" s="35">
        <f t="shared" si="88"/>
        <v>49.89</v>
      </c>
      <c r="M113" s="35">
        <f t="shared" si="88"/>
        <v>56.55</v>
      </c>
      <c r="N113" s="35">
        <f t="shared" si="88"/>
        <v>8.59</v>
      </c>
      <c r="O113" s="35">
        <f t="shared" si="88"/>
        <v>8.6349999999999998</v>
      </c>
      <c r="P113" s="35">
        <f t="shared" si="88"/>
        <v>0.22</v>
      </c>
      <c r="Q113" s="35">
        <f t="shared" si="88"/>
        <v>0.23499999999999999</v>
      </c>
      <c r="R113" s="35">
        <f t="shared" si="88"/>
        <v>30.16</v>
      </c>
      <c r="S113" s="35">
        <f t="shared" si="88"/>
        <v>30.14</v>
      </c>
      <c r="T113" s="35">
        <f t="shared" si="88"/>
        <v>127.41999999999999</v>
      </c>
      <c r="U113" s="35">
        <f t="shared" si="88"/>
        <v>134.535</v>
      </c>
      <c r="V113" s="35">
        <f t="shared" si="88"/>
        <v>320.45999999999998</v>
      </c>
      <c r="W113" s="35">
        <f t="shared" si="88"/>
        <v>204.82749999999999</v>
      </c>
      <c r="X113" s="35">
        <f t="shared" si="88"/>
        <v>123.53999999999999</v>
      </c>
      <c r="Y113" s="35">
        <f t="shared" si="88"/>
        <v>129.5</v>
      </c>
      <c r="Z113" s="35">
        <f t="shared" si="88"/>
        <v>6.36</v>
      </c>
      <c r="AA113" s="35">
        <f t="shared" si="88"/>
        <v>6.7049999999999992</v>
      </c>
      <c r="AB113" s="47"/>
    </row>
    <row r="114" spans="1:28" s="26" customFormat="1" ht="51" customHeight="1" x14ac:dyDescent="0.65">
      <c r="A114" s="46" t="s">
        <v>42</v>
      </c>
      <c r="B114" s="35">
        <f>498.5+388</f>
        <v>886.5</v>
      </c>
      <c r="C114" s="35">
        <f>548.5+388</f>
        <v>936.5</v>
      </c>
      <c r="D114" s="35">
        <f t="shared" ref="D114:AA114" si="89">D113+D99</f>
        <v>28.232500000000002</v>
      </c>
      <c r="E114" s="35">
        <f t="shared" si="89"/>
        <v>28.932499999999997</v>
      </c>
      <c r="F114" s="35">
        <f t="shared" si="89"/>
        <v>30.295000000000002</v>
      </c>
      <c r="G114" s="35">
        <f t="shared" si="89"/>
        <v>31.015000000000001</v>
      </c>
      <c r="H114" s="35">
        <f t="shared" si="89"/>
        <v>166.67250000000001</v>
      </c>
      <c r="I114" s="35">
        <f t="shared" si="89"/>
        <v>170.63249999999999</v>
      </c>
      <c r="J114" s="35">
        <f t="shared" si="89"/>
        <v>1006.12</v>
      </c>
      <c r="K114" s="35">
        <f t="shared" si="89"/>
        <v>1088.42</v>
      </c>
      <c r="L114" s="35">
        <f t="shared" si="89"/>
        <v>49.910000000000004</v>
      </c>
      <c r="M114" s="37">
        <f t="shared" si="89"/>
        <v>56.57</v>
      </c>
      <c r="N114" s="37">
        <f t="shared" si="89"/>
        <v>8.77</v>
      </c>
      <c r="O114" s="37">
        <f t="shared" si="89"/>
        <v>8.8149999999999995</v>
      </c>
      <c r="P114" s="37">
        <f t="shared" si="89"/>
        <v>0.33</v>
      </c>
      <c r="Q114" s="37">
        <f t="shared" si="89"/>
        <v>0.34499999999999997</v>
      </c>
      <c r="R114" s="37">
        <f t="shared" si="89"/>
        <v>50.16</v>
      </c>
      <c r="S114" s="37">
        <f t="shared" si="89"/>
        <v>50.14</v>
      </c>
      <c r="T114" s="37">
        <f t="shared" si="89"/>
        <v>146.44999999999999</v>
      </c>
      <c r="U114" s="37">
        <f t="shared" si="89"/>
        <v>153.565</v>
      </c>
      <c r="V114" s="37">
        <f t="shared" si="89"/>
        <v>415.2</v>
      </c>
      <c r="W114" s="37">
        <f t="shared" si="89"/>
        <v>299.5675</v>
      </c>
      <c r="X114" s="37">
        <f t="shared" si="89"/>
        <v>165.35999999999999</v>
      </c>
      <c r="Y114" s="37">
        <f t="shared" si="89"/>
        <v>171.32</v>
      </c>
      <c r="Z114" s="37">
        <f t="shared" si="89"/>
        <v>8.3800000000000008</v>
      </c>
      <c r="AA114" s="37">
        <f t="shared" si="89"/>
        <v>8.7249999999999996</v>
      </c>
      <c r="AB114" s="47"/>
    </row>
    <row r="115" spans="1:28" s="26" customFormat="1" ht="42" x14ac:dyDescent="0.65">
      <c r="A115" s="2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5"/>
    </row>
    <row r="116" spans="1:28" s="26" customFormat="1" ht="42" x14ac:dyDescent="0.65">
      <c r="A116" s="27" t="s">
        <v>55</v>
      </c>
      <c r="B116" s="28"/>
      <c r="C116" s="2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48"/>
    </row>
    <row r="117" spans="1:28" s="26" customFormat="1" ht="42" x14ac:dyDescent="0.65">
      <c r="A117" s="27" t="s">
        <v>11</v>
      </c>
      <c r="B117" s="28"/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48"/>
    </row>
    <row r="118" spans="1:28" s="26" customFormat="1" ht="42" x14ac:dyDescent="0.65">
      <c r="A118" s="82" t="s">
        <v>12</v>
      </c>
      <c r="B118" s="82" t="s">
        <v>13</v>
      </c>
      <c r="C118" s="82"/>
      <c r="D118" s="83" t="s">
        <v>14</v>
      </c>
      <c r="E118" s="83"/>
      <c r="F118" s="83" t="s">
        <v>15</v>
      </c>
      <c r="G118" s="83"/>
      <c r="H118" s="83" t="s">
        <v>16</v>
      </c>
      <c r="I118" s="83"/>
      <c r="J118" s="83" t="s">
        <v>17</v>
      </c>
      <c r="K118" s="83"/>
      <c r="L118" s="89" t="s">
        <v>18</v>
      </c>
      <c r="M118" s="89"/>
      <c r="N118" s="89"/>
      <c r="O118" s="89"/>
      <c r="P118" s="89"/>
      <c r="Q118" s="89"/>
      <c r="R118" s="89"/>
      <c r="S118" s="89"/>
      <c r="T118" s="89" t="s">
        <v>19</v>
      </c>
      <c r="U118" s="89"/>
      <c r="V118" s="89"/>
      <c r="W118" s="89"/>
      <c r="X118" s="89"/>
      <c r="Y118" s="89"/>
      <c r="Z118" s="89"/>
      <c r="AA118" s="89"/>
      <c r="AB118" s="81" t="s">
        <v>20</v>
      </c>
    </row>
    <row r="119" spans="1:28" s="26" customFormat="1" ht="42" x14ac:dyDescent="0.65">
      <c r="A119" s="82"/>
      <c r="B119" s="82" t="s">
        <v>21</v>
      </c>
      <c r="C119" s="82" t="s">
        <v>22</v>
      </c>
      <c r="D119" s="83" t="s">
        <v>21</v>
      </c>
      <c r="E119" s="83" t="s">
        <v>22</v>
      </c>
      <c r="F119" s="83" t="s">
        <v>21</v>
      </c>
      <c r="G119" s="83" t="s">
        <v>22</v>
      </c>
      <c r="H119" s="83" t="s">
        <v>21</v>
      </c>
      <c r="I119" s="83" t="s">
        <v>22</v>
      </c>
      <c r="J119" s="83" t="s">
        <v>21</v>
      </c>
      <c r="K119" s="83" t="s">
        <v>22</v>
      </c>
      <c r="L119" s="89" t="s">
        <v>23</v>
      </c>
      <c r="M119" s="89"/>
      <c r="N119" s="89" t="s">
        <v>24</v>
      </c>
      <c r="O119" s="89"/>
      <c r="P119" s="90" t="s">
        <v>25</v>
      </c>
      <c r="Q119" s="90"/>
      <c r="R119" s="90" t="s">
        <v>26</v>
      </c>
      <c r="S119" s="90"/>
      <c r="T119" s="90" t="s">
        <v>27</v>
      </c>
      <c r="U119" s="90"/>
      <c r="V119" s="90" t="s">
        <v>28</v>
      </c>
      <c r="W119" s="90"/>
      <c r="X119" s="90" t="s">
        <v>29</v>
      </c>
      <c r="Y119" s="90"/>
      <c r="Z119" s="90" t="s">
        <v>30</v>
      </c>
      <c r="AA119" s="90"/>
      <c r="AB119" s="81"/>
    </row>
    <row r="120" spans="1:28" s="26" customFormat="1" ht="109.5" customHeight="1" x14ac:dyDescent="0.65">
      <c r="A120" s="82"/>
      <c r="B120" s="82"/>
      <c r="C120" s="82"/>
      <c r="D120" s="83"/>
      <c r="E120" s="83"/>
      <c r="F120" s="83"/>
      <c r="G120" s="83"/>
      <c r="H120" s="83"/>
      <c r="I120" s="83"/>
      <c r="J120" s="83"/>
      <c r="K120" s="83"/>
      <c r="L120" s="31" t="s">
        <v>21</v>
      </c>
      <c r="M120" s="32" t="s">
        <v>22</v>
      </c>
      <c r="N120" s="32" t="s">
        <v>21</v>
      </c>
      <c r="O120" s="32" t="s">
        <v>22</v>
      </c>
      <c r="P120" s="32" t="s">
        <v>21</v>
      </c>
      <c r="Q120" s="32" t="s">
        <v>22</v>
      </c>
      <c r="R120" s="32" t="s">
        <v>21</v>
      </c>
      <c r="S120" s="32" t="s">
        <v>22</v>
      </c>
      <c r="T120" s="32" t="s">
        <v>21</v>
      </c>
      <c r="U120" s="32" t="s">
        <v>22</v>
      </c>
      <c r="V120" s="32" t="s">
        <v>21</v>
      </c>
      <c r="W120" s="32" t="s">
        <v>22</v>
      </c>
      <c r="X120" s="32" t="s">
        <v>21</v>
      </c>
      <c r="Y120" s="32" t="s">
        <v>22</v>
      </c>
      <c r="Z120" s="32" t="s">
        <v>21</v>
      </c>
      <c r="AA120" s="32" t="s">
        <v>22</v>
      </c>
      <c r="AB120" s="81"/>
    </row>
    <row r="121" spans="1:28" s="26" customFormat="1" ht="50.25" customHeight="1" x14ac:dyDescent="0.65">
      <c r="A121" s="33" t="s">
        <v>47</v>
      </c>
      <c r="B121" s="42" t="s">
        <v>32</v>
      </c>
      <c r="C121" s="42" t="str">
        <f>B121</f>
        <v>150/5</v>
      </c>
      <c r="D121" s="35">
        <v>3.72</v>
      </c>
      <c r="E121" s="35">
        <v>3.72</v>
      </c>
      <c r="F121" s="35">
        <v>6.36</v>
      </c>
      <c r="G121" s="35">
        <v>6.36</v>
      </c>
      <c r="H121" s="35">
        <v>23.56</v>
      </c>
      <c r="I121" s="35">
        <v>23.56</v>
      </c>
      <c r="J121" s="35">
        <v>172.05</v>
      </c>
      <c r="K121" s="35">
        <v>172.05</v>
      </c>
      <c r="L121" s="35">
        <v>0</v>
      </c>
      <c r="M121" s="37">
        <f>L121</f>
        <v>0</v>
      </c>
      <c r="N121" s="37">
        <v>0.03</v>
      </c>
      <c r="O121" s="37">
        <f>N121</f>
        <v>0.03</v>
      </c>
      <c r="P121" s="37">
        <v>0.02</v>
      </c>
      <c r="Q121" s="37">
        <f>P121</f>
        <v>0.02</v>
      </c>
      <c r="R121" s="37">
        <v>20</v>
      </c>
      <c r="S121" s="37">
        <f>R121</f>
        <v>20</v>
      </c>
      <c r="T121" s="37">
        <v>8.4</v>
      </c>
      <c r="U121" s="37">
        <f>T121</f>
        <v>8.4</v>
      </c>
      <c r="V121" s="37">
        <v>29.4</v>
      </c>
      <c r="W121" s="37">
        <f>V121</f>
        <v>29.4</v>
      </c>
      <c r="X121" s="37">
        <v>5.9</v>
      </c>
      <c r="Y121" s="37">
        <f>X121</f>
        <v>5.9</v>
      </c>
      <c r="Z121" s="37">
        <v>0.34</v>
      </c>
      <c r="AA121" s="37">
        <f>Z121</f>
        <v>0.34</v>
      </c>
      <c r="AB121" s="40">
        <v>302</v>
      </c>
    </row>
    <row r="122" spans="1:28" s="26" customFormat="1" ht="66" customHeight="1" x14ac:dyDescent="0.65">
      <c r="A122" s="33" t="s">
        <v>33</v>
      </c>
      <c r="B122" s="42">
        <v>18</v>
      </c>
      <c r="C122" s="42">
        <v>18</v>
      </c>
      <c r="D122" s="35">
        <v>1.35</v>
      </c>
      <c r="E122" s="35">
        <v>1.35</v>
      </c>
      <c r="F122" s="35">
        <v>0.52</v>
      </c>
      <c r="G122" s="35">
        <v>0.52</v>
      </c>
      <c r="H122" s="35">
        <v>9.25</v>
      </c>
      <c r="I122" s="35">
        <v>9.25</v>
      </c>
      <c r="J122" s="35">
        <v>47.4</v>
      </c>
      <c r="K122" s="35">
        <v>47.4</v>
      </c>
      <c r="L122" s="35">
        <v>0</v>
      </c>
      <c r="M122" s="37">
        <f t="shared" ref="M122" si="90">L122</f>
        <v>0</v>
      </c>
      <c r="N122" s="37">
        <v>0.02</v>
      </c>
      <c r="O122" s="37">
        <f t="shared" ref="O122" si="91">N122</f>
        <v>0.02</v>
      </c>
      <c r="P122" s="37">
        <v>0</v>
      </c>
      <c r="Q122" s="37">
        <f t="shared" ref="Q122" si="92">P122</f>
        <v>0</v>
      </c>
      <c r="R122" s="37">
        <v>0</v>
      </c>
      <c r="S122" s="37">
        <f t="shared" ref="S122" si="93">R122</f>
        <v>0</v>
      </c>
      <c r="T122" s="37">
        <v>5.94</v>
      </c>
      <c r="U122" s="37">
        <f t="shared" ref="U122" si="94">T122</f>
        <v>5.94</v>
      </c>
      <c r="V122" s="37">
        <v>5.94</v>
      </c>
      <c r="W122" s="37">
        <f t="shared" ref="W122" si="95">V122</f>
        <v>5.94</v>
      </c>
      <c r="X122" s="37">
        <v>10.44</v>
      </c>
      <c r="Y122" s="37">
        <f t="shared" ref="Y122" si="96">X122</f>
        <v>10.44</v>
      </c>
      <c r="Z122" s="37">
        <v>0.8</v>
      </c>
      <c r="AA122" s="37">
        <f t="shared" ref="AA122" si="97">Z122</f>
        <v>0.8</v>
      </c>
      <c r="AB122" s="40" t="s">
        <v>34</v>
      </c>
    </row>
    <row r="123" spans="1:28" s="26" customFormat="1" ht="42" x14ac:dyDescent="0.65">
      <c r="A123" s="33" t="s">
        <v>52</v>
      </c>
      <c r="B123" s="42" t="s">
        <v>73</v>
      </c>
      <c r="C123" s="42" t="s">
        <v>73</v>
      </c>
      <c r="D123" s="35">
        <v>0.2</v>
      </c>
      <c r="E123" s="35">
        <v>0.2</v>
      </c>
      <c r="F123" s="35">
        <v>0</v>
      </c>
      <c r="G123" s="35">
        <v>0</v>
      </c>
      <c r="H123" s="35">
        <v>15</v>
      </c>
      <c r="I123" s="35">
        <v>15</v>
      </c>
      <c r="J123" s="35">
        <v>58</v>
      </c>
      <c r="K123" s="35">
        <v>58</v>
      </c>
      <c r="L123" s="35">
        <v>0.02</v>
      </c>
      <c r="M123" s="37">
        <v>0.02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1.29</v>
      </c>
      <c r="U123" s="37">
        <v>1.29</v>
      </c>
      <c r="V123" s="37">
        <v>1.6</v>
      </c>
      <c r="W123" s="37">
        <v>1.6</v>
      </c>
      <c r="X123" s="37">
        <v>0.88</v>
      </c>
      <c r="Y123" s="37">
        <v>0.88</v>
      </c>
      <c r="Z123" s="37">
        <v>0.21</v>
      </c>
      <c r="AA123" s="37">
        <v>0.21</v>
      </c>
      <c r="AB123" s="40">
        <v>685</v>
      </c>
    </row>
    <row r="124" spans="1:28" s="26" customFormat="1" ht="42" x14ac:dyDescent="0.65">
      <c r="A124" s="46" t="s">
        <v>35</v>
      </c>
      <c r="B124" s="42">
        <v>388</v>
      </c>
      <c r="C124" s="42">
        <v>388</v>
      </c>
      <c r="D124" s="35">
        <f>SUM(D121:D123)</f>
        <v>5.2700000000000005</v>
      </c>
      <c r="E124" s="35">
        <f t="shared" ref="E124:AA124" si="98">SUM(E121:E123)</f>
        <v>5.2700000000000005</v>
      </c>
      <c r="F124" s="35">
        <f t="shared" si="98"/>
        <v>6.8800000000000008</v>
      </c>
      <c r="G124" s="35">
        <f t="shared" si="98"/>
        <v>6.8800000000000008</v>
      </c>
      <c r="H124" s="35">
        <f t="shared" si="98"/>
        <v>47.81</v>
      </c>
      <c r="I124" s="35">
        <f t="shared" si="98"/>
        <v>47.81</v>
      </c>
      <c r="J124" s="35">
        <f t="shared" si="98"/>
        <v>277.45000000000005</v>
      </c>
      <c r="K124" s="35">
        <f t="shared" si="98"/>
        <v>277.45000000000005</v>
      </c>
      <c r="L124" s="35">
        <f t="shared" si="98"/>
        <v>0.02</v>
      </c>
      <c r="M124" s="37">
        <f t="shared" si="98"/>
        <v>0.02</v>
      </c>
      <c r="N124" s="37">
        <f t="shared" si="98"/>
        <v>0.05</v>
      </c>
      <c r="O124" s="37">
        <f t="shared" si="98"/>
        <v>0.05</v>
      </c>
      <c r="P124" s="37">
        <f t="shared" si="98"/>
        <v>0.02</v>
      </c>
      <c r="Q124" s="37">
        <f t="shared" si="98"/>
        <v>0.02</v>
      </c>
      <c r="R124" s="37">
        <f t="shared" si="98"/>
        <v>20</v>
      </c>
      <c r="S124" s="37">
        <f t="shared" si="98"/>
        <v>20</v>
      </c>
      <c r="T124" s="37">
        <f t="shared" si="98"/>
        <v>15.629999999999999</v>
      </c>
      <c r="U124" s="37">
        <f t="shared" si="98"/>
        <v>15.629999999999999</v>
      </c>
      <c r="V124" s="37">
        <f t="shared" si="98"/>
        <v>36.94</v>
      </c>
      <c r="W124" s="37">
        <f t="shared" si="98"/>
        <v>36.94</v>
      </c>
      <c r="X124" s="37">
        <f t="shared" si="98"/>
        <v>17.22</v>
      </c>
      <c r="Y124" s="37">
        <f t="shared" si="98"/>
        <v>17.22</v>
      </c>
      <c r="Z124" s="37">
        <f t="shared" si="98"/>
        <v>1.35</v>
      </c>
      <c r="AA124" s="37">
        <f t="shared" si="98"/>
        <v>1.35</v>
      </c>
      <c r="AB124" s="47"/>
    </row>
    <row r="125" spans="1:28" s="26" customFormat="1" ht="42" x14ac:dyDescent="0.65">
      <c r="A125" s="21"/>
      <c r="B125" s="22"/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5"/>
    </row>
    <row r="126" spans="1:28" s="26" customFormat="1" ht="42" x14ac:dyDescent="0.65">
      <c r="A126" s="21"/>
      <c r="B126" s="22"/>
      <c r="C126" s="22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5"/>
    </row>
    <row r="127" spans="1:28" s="26" customFormat="1" ht="42" x14ac:dyDescent="0.65">
      <c r="A127" s="27" t="s">
        <v>44</v>
      </c>
      <c r="B127" s="28"/>
      <c r="C127" s="28"/>
      <c r="D127" s="29"/>
      <c r="E127" s="29"/>
      <c r="F127" s="29"/>
      <c r="G127" s="29"/>
      <c r="H127" s="29"/>
      <c r="I127" s="29"/>
      <c r="J127" s="29"/>
      <c r="K127" s="29"/>
      <c r="L127" s="29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2"/>
    </row>
    <row r="128" spans="1:28" s="26" customFormat="1" ht="42" x14ac:dyDescent="0.65">
      <c r="A128" s="82" t="s">
        <v>12</v>
      </c>
      <c r="B128" s="82" t="s">
        <v>13</v>
      </c>
      <c r="C128" s="82"/>
      <c r="D128" s="83" t="s">
        <v>14</v>
      </c>
      <c r="E128" s="83"/>
      <c r="F128" s="83" t="s">
        <v>15</v>
      </c>
      <c r="G128" s="83"/>
      <c r="H128" s="83" t="s">
        <v>16</v>
      </c>
      <c r="I128" s="83"/>
      <c r="J128" s="83" t="s">
        <v>17</v>
      </c>
      <c r="K128" s="83"/>
      <c r="L128" s="89" t="s">
        <v>18</v>
      </c>
      <c r="M128" s="89"/>
      <c r="N128" s="89"/>
      <c r="O128" s="89"/>
      <c r="P128" s="89"/>
      <c r="Q128" s="89"/>
      <c r="R128" s="89"/>
      <c r="S128" s="89"/>
      <c r="T128" s="89" t="s">
        <v>19</v>
      </c>
      <c r="U128" s="89"/>
      <c r="V128" s="89"/>
      <c r="W128" s="89"/>
      <c r="X128" s="89"/>
      <c r="Y128" s="89"/>
      <c r="Z128" s="89"/>
      <c r="AA128" s="89"/>
      <c r="AB128" s="81" t="s">
        <v>20</v>
      </c>
    </row>
    <row r="129" spans="1:28" s="26" customFormat="1" ht="42" x14ac:dyDescent="0.65">
      <c r="A129" s="82"/>
      <c r="B129" s="82" t="s">
        <v>21</v>
      </c>
      <c r="C129" s="82" t="s">
        <v>22</v>
      </c>
      <c r="D129" s="83" t="s">
        <v>21</v>
      </c>
      <c r="E129" s="83" t="s">
        <v>22</v>
      </c>
      <c r="F129" s="83" t="s">
        <v>21</v>
      </c>
      <c r="G129" s="83" t="s">
        <v>22</v>
      </c>
      <c r="H129" s="83" t="s">
        <v>21</v>
      </c>
      <c r="I129" s="83" t="s">
        <v>22</v>
      </c>
      <c r="J129" s="83" t="s">
        <v>21</v>
      </c>
      <c r="K129" s="83" t="s">
        <v>22</v>
      </c>
      <c r="L129" s="89" t="s">
        <v>23</v>
      </c>
      <c r="M129" s="89"/>
      <c r="N129" s="89" t="s">
        <v>24</v>
      </c>
      <c r="O129" s="89"/>
      <c r="P129" s="90" t="s">
        <v>25</v>
      </c>
      <c r="Q129" s="90"/>
      <c r="R129" s="90" t="s">
        <v>26</v>
      </c>
      <c r="S129" s="90"/>
      <c r="T129" s="90" t="s">
        <v>27</v>
      </c>
      <c r="U129" s="90"/>
      <c r="V129" s="90" t="s">
        <v>28</v>
      </c>
      <c r="W129" s="90"/>
      <c r="X129" s="90" t="s">
        <v>29</v>
      </c>
      <c r="Y129" s="90"/>
      <c r="Z129" s="90" t="s">
        <v>30</v>
      </c>
      <c r="AA129" s="90"/>
      <c r="AB129" s="81"/>
    </row>
    <row r="130" spans="1:28" s="26" customFormat="1" ht="96.75" customHeight="1" x14ac:dyDescent="0.65">
      <c r="A130" s="82"/>
      <c r="B130" s="82"/>
      <c r="C130" s="82"/>
      <c r="D130" s="83"/>
      <c r="E130" s="83"/>
      <c r="F130" s="83"/>
      <c r="G130" s="83"/>
      <c r="H130" s="83"/>
      <c r="I130" s="83"/>
      <c r="J130" s="83"/>
      <c r="K130" s="83"/>
      <c r="L130" s="31" t="s">
        <v>21</v>
      </c>
      <c r="M130" s="32" t="s">
        <v>22</v>
      </c>
      <c r="N130" s="32" t="s">
        <v>21</v>
      </c>
      <c r="O130" s="32" t="s">
        <v>22</v>
      </c>
      <c r="P130" s="32" t="s">
        <v>21</v>
      </c>
      <c r="Q130" s="32" t="s">
        <v>22</v>
      </c>
      <c r="R130" s="32" t="s">
        <v>21</v>
      </c>
      <c r="S130" s="32" t="s">
        <v>22</v>
      </c>
      <c r="T130" s="32" t="s">
        <v>21</v>
      </c>
      <c r="U130" s="32" t="s">
        <v>22</v>
      </c>
      <c r="V130" s="32" t="s">
        <v>21</v>
      </c>
      <c r="W130" s="32" t="s">
        <v>22</v>
      </c>
      <c r="X130" s="32" t="s">
        <v>21</v>
      </c>
      <c r="Y130" s="32" t="s">
        <v>22</v>
      </c>
      <c r="Z130" s="32" t="s">
        <v>21</v>
      </c>
      <c r="AA130" s="32" t="s">
        <v>22</v>
      </c>
      <c r="AB130" s="81"/>
    </row>
    <row r="131" spans="1:28" s="26" customFormat="1" ht="41.25" customHeight="1" x14ac:dyDescent="0.65">
      <c r="A131" s="55" t="s">
        <v>89</v>
      </c>
      <c r="B131" s="56">
        <v>25</v>
      </c>
      <c r="C131" s="56">
        <v>25</v>
      </c>
      <c r="D131" s="35">
        <v>0.2</v>
      </c>
      <c r="E131" s="35">
        <v>0.2</v>
      </c>
      <c r="F131" s="35">
        <v>0.03</v>
      </c>
      <c r="G131" s="35">
        <v>0.03</v>
      </c>
      <c r="H131" s="35">
        <v>0.7</v>
      </c>
      <c r="I131" s="35">
        <v>0.7</v>
      </c>
      <c r="J131" s="35">
        <v>3.75</v>
      </c>
      <c r="K131" s="35">
        <v>3.75</v>
      </c>
      <c r="L131" s="36">
        <v>0.01</v>
      </c>
      <c r="M131" s="37">
        <v>0.01</v>
      </c>
      <c r="N131" s="37">
        <v>8.1</v>
      </c>
      <c r="O131" s="37">
        <v>8.1</v>
      </c>
      <c r="P131" s="37">
        <v>0.02</v>
      </c>
      <c r="Q131" s="37">
        <v>0.02</v>
      </c>
      <c r="R131" s="37">
        <v>0.12</v>
      </c>
      <c r="S131" s="37">
        <v>0.12</v>
      </c>
      <c r="T131" s="37">
        <v>3</v>
      </c>
      <c r="U131" s="37">
        <v>3</v>
      </c>
      <c r="V131" s="37">
        <v>0.13</v>
      </c>
      <c r="W131" s="37">
        <v>0.13</v>
      </c>
      <c r="X131" s="37">
        <v>6.6</v>
      </c>
      <c r="Y131" s="37">
        <v>6.6</v>
      </c>
      <c r="Z131" s="37">
        <v>0.36</v>
      </c>
      <c r="AA131" s="37">
        <v>0.36</v>
      </c>
    </row>
    <row r="132" spans="1:28" s="26" customFormat="1" ht="87" customHeight="1" x14ac:dyDescent="0.65">
      <c r="A132" s="33" t="s">
        <v>72</v>
      </c>
      <c r="B132" s="57" t="s">
        <v>37</v>
      </c>
      <c r="C132" s="42" t="s">
        <v>38</v>
      </c>
      <c r="D132" s="35">
        <v>2.3199999999999998</v>
      </c>
      <c r="E132" s="35">
        <v>2.9</v>
      </c>
      <c r="F132" s="35">
        <v>2</v>
      </c>
      <c r="G132" s="35">
        <v>5.3</v>
      </c>
      <c r="H132" s="35">
        <v>16.8</v>
      </c>
      <c r="I132" s="35">
        <v>21</v>
      </c>
      <c r="J132" s="35">
        <v>96</v>
      </c>
      <c r="K132" s="35">
        <v>121</v>
      </c>
      <c r="L132" s="35">
        <v>14.72</v>
      </c>
      <c r="M132" s="37">
        <f>L132/200*250</f>
        <v>18.399999999999999</v>
      </c>
      <c r="N132" s="37">
        <v>0.05</v>
      </c>
      <c r="O132" s="37">
        <f>N132/200*250</f>
        <v>6.25E-2</v>
      </c>
      <c r="P132" s="37">
        <v>0.04</v>
      </c>
      <c r="Q132" s="37">
        <f>P132/200*250</f>
        <v>0.05</v>
      </c>
      <c r="R132" s="37">
        <v>0</v>
      </c>
      <c r="S132" s="37">
        <f>R132/200*250</f>
        <v>0</v>
      </c>
      <c r="T132" s="37">
        <v>34.659999999999997</v>
      </c>
      <c r="U132" s="37">
        <f>T132/200*250</f>
        <v>43.324999999999996</v>
      </c>
      <c r="V132" s="37">
        <v>38.1</v>
      </c>
      <c r="W132" s="37">
        <f>V132/200*250</f>
        <v>47.625</v>
      </c>
      <c r="X132" s="37">
        <v>17.8</v>
      </c>
      <c r="Y132" s="37">
        <f>X132/200*250</f>
        <v>22.250000000000004</v>
      </c>
      <c r="Z132" s="37">
        <v>0.64</v>
      </c>
      <c r="AA132" s="37">
        <f>Z132/200*250</f>
        <v>0.8</v>
      </c>
      <c r="AB132" s="40">
        <v>124</v>
      </c>
    </row>
    <row r="133" spans="1:28" s="26" customFormat="1" ht="76.5" customHeight="1" x14ac:dyDescent="0.65">
      <c r="A133" s="58" t="s">
        <v>71</v>
      </c>
      <c r="B133" s="53" t="s">
        <v>68</v>
      </c>
      <c r="C133" s="53" t="s">
        <v>68</v>
      </c>
      <c r="D133" s="54">
        <v>9.5399999999999991</v>
      </c>
      <c r="E133" s="54">
        <v>9.5399999999999991</v>
      </c>
      <c r="F133" s="54">
        <v>4.59</v>
      </c>
      <c r="G133" s="54">
        <v>4.59</v>
      </c>
      <c r="H133" s="54">
        <v>5.04</v>
      </c>
      <c r="I133" s="54">
        <v>5.04</v>
      </c>
      <c r="J133" s="54">
        <v>100.8</v>
      </c>
      <c r="K133" s="54">
        <v>100.8</v>
      </c>
      <c r="L133" s="37">
        <v>1.88</v>
      </c>
      <c r="M133" s="37">
        <v>1.88</v>
      </c>
      <c r="N133" s="37">
        <v>0.06</v>
      </c>
      <c r="O133" s="37">
        <v>0.06</v>
      </c>
      <c r="P133" s="37">
        <v>0.05</v>
      </c>
      <c r="Q133" s="37">
        <v>0.05</v>
      </c>
      <c r="R133" s="37">
        <v>4.54</v>
      </c>
      <c r="S133" s="37">
        <v>4.54</v>
      </c>
      <c r="T133" s="37">
        <v>25.2</v>
      </c>
      <c r="U133" s="37">
        <v>25.2</v>
      </c>
      <c r="V133" s="37">
        <v>133.05000000000001</v>
      </c>
      <c r="W133" s="37" t="s">
        <v>53</v>
      </c>
      <c r="X133" s="37">
        <v>25.95</v>
      </c>
      <c r="Y133" s="37">
        <v>25.95</v>
      </c>
      <c r="Z133" s="37">
        <v>0.51</v>
      </c>
      <c r="AA133" s="37">
        <v>0.51</v>
      </c>
    </row>
    <row r="134" spans="1:28" s="26" customFormat="1" ht="42" x14ac:dyDescent="0.65">
      <c r="A134" s="41" t="s">
        <v>54</v>
      </c>
      <c r="B134" s="40">
        <v>150</v>
      </c>
      <c r="C134" s="40">
        <v>180</v>
      </c>
      <c r="D134" s="37">
        <v>3.15</v>
      </c>
      <c r="E134" s="37">
        <v>3.15</v>
      </c>
      <c r="F134" s="37">
        <v>8.25</v>
      </c>
      <c r="G134" s="37">
        <v>8.25</v>
      </c>
      <c r="H134" s="37">
        <v>21.75</v>
      </c>
      <c r="I134" s="37">
        <v>21.75</v>
      </c>
      <c r="J134" s="37">
        <v>189</v>
      </c>
      <c r="K134" s="37">
        <v>226.8</v>
      </c>
      <c r="L134" s="37">
        <v>18.149999999999999</v>
      </c>
      <c r="M134" s="37">
        <f t="shared" ref="M134" si="99">L134</f>
        <v>18.149999999999999</v>
      </c>
      <c r="N134" s="37">
        <v>0.14000000000000001</v>
      </c>
      <c r="O134" s="37">
        <f t="shared" ref="O134" si="100">N134</f>
        <v>0.14000000000000001</v>
      </c>
      <c r="P134" s="37">
        <v>0.11</v>
      </c>
      <c r="Q134" s="37">
        <f t="shared" ref="Q134" si="101">P134</f>
        <v>0.11</v>
      </c>
      <c r="R134" s="37">
        <v>25.5</v>
      </c>
      <c r="S134" s="37">
        <f t="shared" ref="S134" si="102">R134</f>
        <v>25.5</v>
      </c>
      <c r="T134" s="37">
        <v>36.979999999999997</v>
      </c>
      <c r="U134" s="37">
        <f t="shared" ref="U134" si="103">T134</f>
        <v>36.979999999999997</v>
      </c>
      <c r="V134" s="37">
        <v>86.6</v>
      </c>
      <c r="W134" s="37">
        <f t="shared" ref="W134" si="104">V134</f>
        <v>86.6</v>
      </c>
      <c r="X134" s="37">
        <v>27.75</v>
      </c>
      <c r="Y134" s="37">
        <f t="shared" ref="Y134" si="105">X134</f>
        <v>27.75</v>
      </c>
      <c r="Z134" s="37">
        <v>1.01</v>
      </c>
      <c r="AA134" s="37">
        <f t="shared" ref="AA134" si="106">Z134</f>
        <v>1.01</v>
      </c>
    </row>
    <row r="135" spans="1:28" s="26" customFormat="1" ht="44.25" customHeight="1" x14ac:dyDescent="0.65">
      <c r="A135" s="33" t="s">
        <v>41</v>
      </c>
      <c r="B135" s="42">
        <v>32.5</v>
      </c>
      <c r="C135" s="42">
        <v>32.5</v>
      </c>
      <c r="D135" s="35">
        <v>2.5024999999999999</v>
      </c>
      <c r="E135" s="35">
        <v>2.5024999999999999</v>
      </c>
      <c r="F135" s="35">
        <v>0.45500000000000002</v>
      </c>
      <c r="G135" s="35">
        <v>0.45500000000000002</v>
      </c>
      <c r="H135" s="35">
        <v>12.2525</v>
      </c>
      <c r="I135" s="35">
        <v>12.2525</v>
      </c>
      <c r="J135" s="35">
        <v>13.22</v>
      </c>
      <c r="K135" s="35">
        <v>13.22</v>
      </c>
      <c r="L135" s="35">
        <v>0</v>
      </c>
      <c r="M135" s="37">
        <v>0</v>
      </c>
      <c r="N135" s="37">
        <v>0.03</v>
      </c>
      <c r="O135" s="37">
        <v>0.03</v>
      </c>
      <c r="P135" s="37">
        <v>0</v>
      </c>
      <c r="Q135" s="37">
        <v>0</v>
      </c>
      <c r="R135" s="37">
        <v>0</v>
      </c>
      <c r="S135" s="37">
        <v>0</v>
      </c>
      <c r="T135" s="37">
        <v>11.62</v>
      </c>
      <c r="U135" s="37">
        <v>11.62</v>
      </c>
      <c r="V135" s="37">
        <v>22.86</v>
      </c>
      <c r="W135" s="37">
        <v>22.86</v>
      </c>
      <c r="X135" s="37">
        <v>20.420000000000002</v>
      </c>
      <c r="Y135" s="37">
        <v>20.420000000000002</v>
      </c>
      <c r="Z135" s="37">
        <v>1.58</v>
      </c>
      <c r="AA135" s="37">
        <v>1.58</v>
      </c>
      <c r="AB135" s="40" t="s">
        <v>34</v>
      </c>
    </row>
    <row r="136" spans="1:28" s="26" customFormat="1" ht="44.25" customHeight="1" x14ac:dyDescent="0.65">
      <c r="A136" s="33" t="s">
        <v>52</v>
      </c>
      <c r="B136" s="42" t="s">
        <v>73</v>
      </c>
      <c r="C136" s="42" t="s">
        <v>73</v>
      </c>
      <c r="D136" s="35">
        <v>0.2</v>
      </c>
      <c r="E136" s="35">
        <v>0.2</v>
      </c>
      <c r="F136" s="35">
        <v>0</v>
      </c>
      <c r="G136" s="35">
        <v>0</v>
      </c>
      <c r="H136" s="35">
        <v>15</v>
      </c>
      <c r="I136" s="35">
        <v>15</v>
      </c>
      <c r="J136" s="35">
        <v>58</v>
      </c>
      <c r="K136" s="35">
        <v>58</v>
      </c>
      <c r="L136" s="35">
        <v>0.02</v>
      </c>
      <c r="M136" s="37">
        <v>0.02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1.29</v>
      </c>
      <c r="U136" s="37">
        <v>1.29</v>
      </c>
      <c r="V136" s="37">
        <v>1.6</v>
      </c>
      <c r="W136" s="37">
        <v>1.6</v>
      </c>
      <c r="X136" s="37">
        <v>0.88</v>
      </c>
      <c r="Y136" s="37">
        <v>0.88</v>
      </c>
      <c r="Z136" s="37">
        <v>0.21</v>
      </c>
      <c r="AA136" s="37">
        <v>0.21</v>
      </c>
      <c r="AB136" s="40">
        <v>685</v>
      </c>
    </row>
    <row r="137" spans="1:28" s="45" customFormat="1" ht="95.25" customHeight="1" x14ac:dyDescent="0.55000000000000004">
      <c r="A137" s="43" t="s">
        <v>95</v>
      </c>
      <c r="B137" s="40">
        <v>30</v>
      </c>
      <c r="C137" s="40">
        <v>30</v>
      </c>
      <c r="D137" s="37">
        <v>9.5</v>
      </c>
      <c r="E137" s="37">
        <v>9.5</v>
      </c>
      <c r="F137" s="37">
        <v>7.75</v>
      </c>
      <c r="G137" s="37">
        <v>7.75</v>
      </c>
      <c r="H137" s="37">
        <v>30.45</v>
      </c>
      <c r="I137" s="37">
        <v>30.45</v>
      </c>
      <c r="J137" s="35">
        <v>264</v>
      </c>
      <c r="K137" s="35">
        <v>264</v>
      </c>
      <c r="L137" s="35">
        <v>0.03</v>
      </c>
      <c r="M137" s="35">
        <v>0.03</v>
      </c>
      <c r="N137" s="35">
        <v>0.98</v>
      </c>
      <c r="O137" s="35">
        <v>0.98</v>
      </c>
      <c r="P137" s="35">
        <v>0.03</v>
      </c>
      <c r="Q137" s="35">
        <v>0.03</v>
      </c>
      <c r="R137" s="35">
        <v>0</v>
      </c>
      <c r="S137" s="35">
        <v>0</v>
      </c>
      <c r="T137" s="35">
        <v>90.8</v>
      </c>
      <c r="U137" s="35">
        <v>90.8</v>
      </c>
      <c r="V137" s="35">
        <v>0.37</v>
      </c>
      <c r="W137" s="35">
        <v>0.37</v>
      </c>
      <c r="X137" s="35">
        <v>0</v>
      </c>
      <c r="Y137" s="35">
        <v>0</v>
      </c>
      <c r="Z137" s="35">
        <v>0</v>
      </c>
      <c r="AA137" s="35">
        <v>0</v>
      </c>
      <c r="AB137" s="44"/>
    </row>
    <row r="138" spans="1:28" s="26" customFormat="1" ht="44.25" customHeight="1" x14ac:dyDescent="0.65">
      <c r="A138" s="46" t="s">
        <v>35</v>
      </c>
      <c r="B138" s="42">
        <f>25+201+150+90+32.5+215</f>
        <v>713.5</v>
      </c>
      <c r="C138" s="42">
        <f>713.5+50</f>
        <v>763.5</v>
      </c>
      <c r="D138" s="35">
        <f>SUM(D131:D137)</f>
        <v>27.412499999999998</v>
      </c>
      <c r="E138" s="35">
        <f t="shared" ref="E138:AA138" si="107">SUM(E131:E137)</f>
        <v>27.9925</v>
      </c>
      <c r="F138" s="35">
        <f t="shared" si="107"/>
        <v>23.074999999999999</v>
      </c>
      <c r="G138" s="35">
        <f t="shared" si="107"/>
        <v>26.375</v>
      </c>
      <c r="H138" s="35">
        <f t="shared" si="107"/>
        <v>101.99249999999999</v>
      </c>
      <c r="I138" s="35">
        <f t="shared" si="107"/>
        <v>106.1925</v>
      </c>
      <c r="J138" s="35">
        <f t="shared" si="107"/>
        <v>724.77</v>
      </c>
      <c r="K138" s="35">
        <f t="shared" si="107"/>
        <v>787.57</v>
      </c>
      <c r="L138" s="35">
        <f t="shared" si="107"/>
        <v>34.81</v>
      </c>
      <c r="M138" s="35">
        <f t="shared" si="107"/>
        <v>38.49</v>
      </c>
      <c r="N138" s="35">
        <f t="shared" si="107"/>
        <v>9.3600000000000012</v>
      </c>
      <c r="O138" s="35">
        <f t="shared" si="107"/>
        <v>9.3725000000000005</v>
      </c>
      <c r="P138" s="35">
        <f t="shared" si="107"/>
        <v>0.25</v>
      </c>
      <c r="Q138" s="35">
        <f t="shared" si="107"/>
        <v>0.26</v>
      </c>
      <c r="R138" s="35">
        <f t="shared" si="107"/>
        <v>30.16</v>
      </c>
      <c r="S138" s="35">
        <f t="shared" si="107"/>
        <v>30.16</v>
      </c>
      <c r="T138" s="35">
        <f t="shared" si="107"/>
        <v>203.55</v>
      </c>
      <c r="U138" s="35">
        <f t="shared" si="107"/>
        <v>212.215</v>
      </c>
      <c r="V138" s="35">
        <f t="shared" si="107"/>
        <v>282.71000000000004</v>
      </c>
      <c r="W138" s="35">
        <f t="shared" si="107"/>
        <v>159.18499999999997</v>
      </c>
      <c r="X138" s="35">
        <f t="shared" si="107"/>
        <v>99.399999999999991</v>
      </c>
      <c r="Y138" s="35">
        <f t="shared" si="107"/>
        <v>103.85</v>
      </c>
      <c r="Z138" s="35">
        <f t="shared" si="107"/>
        <v>4.3099999999999996</v>
      </c>
      <c r="AA138" s="35">
        <f t="shared" si="107"/>
        <v>4.47</v>
      </c>
      <c r="AB138" s="47"/>
    </row>
    <row r="139" spans="1:28" s="26" customFormat="1" ht="44.25" customHeight="1" x14ac:dyDescent="0.65">
      <c r="A139" s="46" t="s">
        <v>42</v>
      </c>
      <c r="B139" s="42">
        <f>713.5+388</f>
        <v>1101.5</v>
      </c>
      <c r="C139" s="42">
        <f>763.5+388</f>
        <v>1151.5</v>
      </c>
      <c r="D139" s="35">
        <f t="shared" ref="D139:AA139" si="108">D124+D138</f>
        <v>32.682499999999997</v>
      </c>
      <c r="E139" s="35">
        <f t="shared" si="108"/>
        <v>33.262500000000003</v>
      </c>
      <c r="F139" s="35">
        <f t="shared" si="108"/>
        <v>29.954999999999998</v>
      </c>
      <c r="G139" s="35">
        <f t="shared" si="108"/>
        <v>33.255000000000003</v>
      </c>
      <c r="H139" s="35">
        <f t="shared" si="108"/>
        <v>149.80250000000001</v>
      </c>
      <c r="I139" s="35">
        <f t="shared" si="108"/>
        <v>154.0025</v>
      </c>
      <c r="J139" s="35">
        <f t="shared" si="108"/>
        <v>1002.22</v>
      </c>
      <c r="K139" s="35">
        <f t="shared" si="108"/>
        <v>1065.02</v>
      </c>
      <c r="L139" s="35">
        <f t="shared" si="108"/>
        <v>34.830000000000005</v>
      </c>
      <c r="M139" s="35">
        <f t="shared" si="108"/>
        <v>38.510000000000005</v>
      </c>
      <c r="N139" s="35">
        <f t="shared" si="108"/>
        <v>9.4100000000000019</v>
      </c>
      <c r="O139" s="35">
        <f t="shared" si="108"/>
        <v>9.4225000000000012</v>
      </c>
      <c r="P139" s="35">
        <f t="shared" si="108"/>
        <v>0.27</v>
      </c>
      <c r="Q139" s="35">
        <f t="shared" si="108"/>
        <v>0.28000000000000003</v>
      </c>
      <c r="R139" s="35">
        <f t="shared" si="108"/>
        <v>50.16</v>
      </c>
      <c r="S139" s="35">
        <f t="shared" si="108"/>
        <v>50.16</v>
      </c>
      <c r="T139" s="35">
        <f t="shared" si="108"/>
        <v>219.18</v>
      </c>
      <c r="U139" s="35">
        <f t="shared" si="108"/>
        <v>227.845</v>
      </c>
      <c r="V139" s="35">
        <f t="shared" si="108"/>
        <v>319.65000000000003</v>
      </c>
      <c r="W139" s="35">
        <f t="shared" si="108"/>
        <v>196.12499999999997</v>
      </c>
      <c r="X139" s="35">
        <f t="shared" si="108"/>
        <v>116.61999999999999</v>
      </c>
      <c r="Y139" s="35">
        <f t="shared" si="108"/>
        <v>121.07</v>
      </c>
      <c r="Z139" s="35">
        <f t="shared" si="108"/>
        <v>5.66</v>
      </c>
      <c r="AA139" s="35">
        <f t="shared" si="108"/>
        <v>5.82</v>
      </c>
      <c r="AB139" s="47"/>
    </row>
    <row r="140" spans="1:28" s="26" customFormat="1" ht="42" x14ac:dyDescent="0.65">
      <c r="A140" s="21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5"/>
    </row>
    <row r="141" spans="1:28" s="26" customFormat="1" ht="42" x14ac:dyDescent="0.65">
      <c r="A141" s="21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5"/>
    </row>
    <row r="142" spans="1:28" s="26" customFormat="1" ht="42" x14ac:dyDescent="0.65">
      <c r="A142" s="27" t="s">
        <v>56</v>
      </c>
      <c r="B142" s="59"/>
      <c r="C142" s="5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60"/>
    </row>
    <row r="143" spans="1:28" s="26" customFormat="1" ht="42" x14ac:dyDescent="0.65">
      <c r="A143" s="27" t="s">
        <v>57</v>
      </c>
      <c r="B143" s="28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48"/>
    </row>
    <row r="144" spans="1:28" s="26" customFormat="1" ht="42" x14ac:dyDescent="0.65">
      <c r="A144" s="27" t="s">
        <v>58</v>
      </c>
      <c r="B144" s="61"/>
      <c r="C144" s="61"/>
      <c r="D144" s="29"/>
      <c r="E144" s="29"/>
      <c r="F144" s="29"/>
      <c r="G144" s="29"/>
      <c r="H144" s="29"/>
      <c r="I144" s="29"/>
      <c r="J144" s="29"/>
      <c r="K144" s="29"/>
      <c r="L144" s="29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48"/>
    </row>
    <row r="145" spans="1:28" s="26" customFormat="1" ht="42" x14ac:dyDescent="0.65">
      <c r="A145" s="82" t="s">
        <v>12</v>
      </c>
      <c r="B145" s="82" t="s">
        <v>13</v>
      </c>
      <c r="C145" s="82"/>
      <c r="D145" s="83" t="s">
        <v>14</v>
      </c>
      <c r="E145" s="83"/>
      <c r="F145" s="83" t="s">
        <v>15</v>
      </c>
      <c r="G145" s="83"/>
      <c r="H145" s="91" t="s">
        <v>16</v>
      </c>
      <c r="I145" s="92"/>
      <c r="J145" s="83" t="s">
        <v>17</v>
      </c>
      <c r="K145" s="83"/>
      <c r="L145" s="89" t="s">
        <v>18</v>
      </c>
      <c r="M145" s="89"/>
      <c r="N145" s="89"/>
      <c r="O145" s="89"/>
      <c r="P145" s="89"/>
      <c r="Q145" s="89"/>
      <c r="R145" s="89"/>
      <c r="S145" s="89"/>
      <c r="T145" s="89" t="s">
        <v>19</v>
      </c>
      <c r="U145" s="89"/>
      <c r="V145" s="89"/>
      <c r="W145" s="89"/>
      <c r="X145" s="89"/>
      <c r="Y145" s="89"/>
      <c r="Z145" s="89"/>
      <c r="AA145" s="89"/>
      <c r="AB145" s="81" t="s">
        <v>20</v>
      </c>
    </row>
    <row r="146" spans="1:28" s="26" customFormat="1" ht="42" x14ac:dyDescent="0.65">
      <c r="A146" s="82"/>
      <c r="B146" s="82" t="s">
        <v>21</v>
      </c>
      <c r="C146" s="82" t="s">
        <v>22</v>
      </c>
      <c r="D146" s="83" t="s">
        <v>21</v>
      </c>
      <c r="E146" s="83" t="s">
        <v>22</v>
      </c>
      <c r="F146" s="83" t="s">
        <v>21</v>
      </c>
      <c r="G146" s="83" t="s">
        <v>22</v>
      </c>
      <c r="H146" s="83" t="s">
        <v>21</v>
      </c>
      <c r="I146" s="83" t="s">
        <v>22</v>
      </c>
      <c r="J146" s="83" t="s">
        <v>21</v>
      </c>
      <c r="K146" s="83" t="s">
        <v>22</v>
      </c>
      <c r="L146" s="89" t="s">
        <v>23</v>
      </c>
      <c r="M146" s="89"/>
      <c r="N146" s="89" t="s">
        <v>24</v>
      </c>
      <c r="O146" s="89"/>
      <c r="P146" s="90" t="s">
        <v>25</v>
      </c>
      <c r="Q146" s="90"/>
      <c r="R146" s="90" t="s">
        <v>26</v>
      </c>
      <c r="S146" s="90"/>
      <c r="T146" s="90" t="s">
        <v>27</v>
      </c>
      <c r="U146" s="90"/>
      <c r="V146" s="90" t="s">
        <v>28</v>
      </c>
      <c r="W146" s="90"/>
      <c r="X146" s="90" t="s">
        <v>29</v>
      </c>
      <c r="Y146" s="90"/>
      <c r="Z146" s="90" t="s">
        <v>30</v>
      </c>
      <c r="AA146" s="90"/>
      <c r="AB146" s="81"/>
    </row>
    <row r="147" spans="1:28" s="26" customFormat="1" ht="102.75" customHeight="1" x14ac:dyDescent="0.65">
      <c r="A147" s="82"/>
      <c r="B147" s="82"/>
      <c r="C147" s="82"/>
      <c r="D147" s="83"/>
      <c r="E147" s="83"/>
      <c r="F147" s="83"/>
      <c r="G147" s="83"/>
      <c r="H147" s="83"/>
      <c r="I147" s="83"/>
      <c r="J147" s="83"/>
      <c r="K147" s="83"/>
      <c r="L147" s="31" t="s">
        <v>21</v>
      </c>
      <c r="M147" s="32" t="s">
        <v>22</v>
      </c>
      <c r="N147" s="32" t="s">
        <v>21</v>
      </c>
      <c r="O147" s="32" t="s">
        <v>22</v>
      </c>
      <c r="P147" s="32" t="s">
        <v>21</v>
      </c>
      <c r="Q147" s="32" t="s">
        <v>22</v>
      </c>
      <c r="R147" s="32" t="s">
        <v>21</v>
      </c>
      <c r="S147" s="32" t="s">
        <v>22</v>
      </c>
      <c r="T147" s="32" t="s">
        <v>21</v>
      </c>
      <c r="U147" s="32" t="s">
        <v>22</v>
      </c>
      <c r="V147" s="32" t="s">
        <v>21</v>
      </c>
      <c r="W147" s="32" t="s">
        <v>22</v>
      </c>
      <c r="X147" s="32" t="s">
        <v>21</v>
      </c>
      <c r="Y147" s="32" t="s">
        <v>22</v>
      </c>
      <c r="Z147" s="32" t="s">
        <v>21</v>
      </c>
      <c r="AA147" s="32" t="s">
        <v>22</v>
      </c>
      <c r="AB147" s="81"/>
    </row>
    <row r="148" spans="1:28" s="26" customFormat="1" ht="74.25" customHeight="1" x14ac:dyDescent="0.65">
      <c r="A148" s="33" t="s">
        <v>51</v>
      </c>
      <c r="B148" s="42" t="s">
        <v>32</v>
      </c>
      <c r="C148" s="42" t="s">
        <v>32</v>
      </c>
      <c r="D148" s="35">
        <v>4.49</v>
      </c>
      <c r="E148" s="35">
        <v>4.49</v>
      </c>
      <c r="F148" s="35">
        <v>7.13</v>
      </c>
      <c r="G148" s="35">
        <v>7.13</v>
      </c>
      <c r="H148" s="35">
        <v>26.64</v>
      </c>
      <c r="I148" s="35">
        <v>26.64</v>
      </c>
      <c r="J148" s="35">
        <v>186</v>
      </c>
      <c r="K148" s="35">
        <v>186</v>
      </c>
      <c r="L148" s="35">
        <v>0</v>
      </c>
      <c r="M148" s="37">
        <v>0</v>
      </c>
      <c r="N148" s="37">
        <v>0.16</v>
      </c>
      <c r="O148" s="37">
        <v>0.16</v>
      </c>
      <c r="P148" s="37">
        <v>0.11</v>
      </c>
      <c r="Q148" s="37">
        <v>0.11</v>
      </c>
      <c r="R148" s="37">
        <v>20</v>
      </c>
      <c r="S148" s="37">
        <v>20</v>
      </c>
      <c r="T148" s="37">
        <v>11.8</v>
      </c>
      <c r="U148" s="37">
        <v>11.8</v>
      </c>
      <c r="V148" s="37">
        <v>87.2</v>
      </c>
      <c r="W148" s="37">
        <v>87.2</v>
      </c>
      <c r="X148" s="37">
        <v>30.5</v>
      </c>
      <c r="Y148" s="37">
        <v>30.5</v>
      </c>
      <c r="Z148" s="37">
        <v>1.01</v>
      </c>
      <c r="AA148" s="37">
        <v>1.01</v>
      </c>
      <c r="AB148" s="40">
        <v>302</v>
      </c>
    </row>
    <row r="149" spans="1:28" s="26" customFormat="1" ht="66" customHeight="1" x14ac:dyDescent="0.65">
      <c r="A149" s="33" t="s">
        <v>33</v>
      </c>
      <c r="B149" s="42">
        <v>18</v>
      </c>
      <c r="C149" s="42">
        <v>18</v>
      </c>
      <c r="D149" s="35">
        <v>1.35</v>
      </c>
      <c r="E149" s="35">
        <v>1.35</v>
      </c>
      <c r="F149" s="35">
        <v>0.52</v>
      </c>
      <c r="G149" s="35">
        <v>0.52</v>
      </c>
      <c r="H149" s="35">
        <v>9.25</v>
      </c>
      <c r="I149" s="35">
        <v>9.25</v>
      </c>
      <c r="J149" s="35">
        <v>47.4</v>
      </c>
      <c r="K149" s="35">
        <v>47.4</v>
      </c>
      <c r="L149" s="35">
        <v>0</v>
      </c>
      <c r="M149" s="37">
        <f t="shared" ref="M149" si="109">L149</f>
        <v>0</v>
      </c>
      <c r="N149" s="37">
        <v>0.02</v>
      </c>
      <c r="O149" s="37">
        <f t="shared" ref="O149" si="110">N149</f>
        <v>0.02</v>
      </c>
      <c r="P149" s="37">
        <v>0</v>
      </c>
      <c r="Q149" s="37">
        <f t="shared" ref="Q149" si="111">P149</f>
        <v>0</v>
      </c>
      <c r="R149" s="37">
        <v>0</v>
      </c>
      <c r="S149" s="37">
        <f t="shared" ref="S149" si="112">R149</f>
        <v>0</v>
      </c>
      <c r="T149" s="37">
        <v>5.94</v>
      </c>
      <c r="U149" s="37">
        <f t="shared" ref="U149" si="113">T149</f>
        <v>5.94</v>
      </c>
      <c r="V149" s="37">
        <v>5.94</v>
      </c>
      <c r="W149" s="37">
        <f t="shared" ref="W149" si="114">V149</f>
        <v>5.94</v>
      </c>
      <c r="X149" s="37">
        <v>10.44</v>
      </c>
      <c r="Y149" s="37">
        <f t="shared" ref="Y149" si="115">X149</f>
        <v>10.44</v>
      </c>
      <c r="Z149" s="37">
        <v>0.8</v>
      </c>
      <c r="AA149" s="37">
        <f t="shared" ref="AA149" si="116">Z149</f>
        <v>0.8</v>
      </c>
      <c r="AB149" s="40" t="s">
        <v>34</v>
      </c>
    </row>
    <row r="150" spans="1:28" s="26" customFormat="1" ht="42" x14ac:dyDescent="0.65">
      <c r="A150" s="33" t="s">
        <v>52</v>
      </c>
      <c r="B150" s="42" t="s">
        <v>73</v>
      </c>
      <c r="C150" s="42" t="s">
        <v>73</v>
      </c>
      <c r="D150" s="35">
        <v>0.2</v>
      </c>
      <c r="E150" s="35">
        <v>0.2</v>
      </c>
      <c r="F150" s="35">
        <v>0</v>
      </c>
      <c r="G150" s="35">
        <v>0</v>
      </c>
      <c r="H150" s="35">
        <v>15</v>
      </c>
      <c r="I150" s="35">
        <v>15</v>
      </c>
      <c r="J150" s="35">
        <v>58</v>
      </c>
      <c r="K150" s="35">
        <v>58</v>
      </c>
      <c r="L150" s="35">
        <v>0.02</v>
      </c>
      <c r="M150" s="37">
        <v>0.02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1.29</v>
      </c>
      <c r="U150" s="37">
        <v>1.29</v>
      </c>
      <c r="V150" s="37">
        <v>1.6</v>
      </c>
      <c r="W150" s="37">
        <v>1.6</v>
      </c>
      <c r="X150" s="37">
        <v>0.88</v>
      </c>
      <c r="Y150" s="37">
        <v>0.88</v>
      </c>
      <c r="Z150" s="37">
        <v>0.21</v>
      </c>
      <c r="AA150" s="37">
        <v>0.21</v>
      </c>
      <c r="AB150" s="40">
        <v>685</v>
      </c>
    </row>
    <row r="151" spans="1:28" s="26" customFormat="1" ht="42" x14ac:dyDescent="0.65">
      <c r="A151" s="46" t="s">
        <v>35</v>
      </c>
      <c r="B151" s="42">
        <v>388</v>
      </c>
      <c r="C151" s="42">
        <v>388</v>
      </c>
      <c r="D151" s="35">
        <f>SUM(D148:D150)</f>
        <v>6.04</v>
      </c>
      <c r="E151" s="35">
        <f t="shared" ref="E151:AA151" si="117">SUM(E148:E150)</f>
        <v>6.04</v>
      </c>
      <c r="F151" s="35">
        <f t="shared" si="117"/>
        <v>7.65</v>
      </c>
      <c r="G151" s="35">
        <f t="shared" si="117"/>
        <v>7.65</v>
      </c>
      <c r="H151" s="35">
        <f t="shared" si="117"/>
        <v>50.89</v>
      </c>
      <c r="I151" s="35">
        <f t="shared" si="117"/>
        <v>50.89</v>
      </c>
      <c r="J151" s="35">
        <f>SUM(J148:J150)</f>
        <v>291.39999999999998</v>
      </c>
      <c r="K151" s="35">
        <f t="shared" si="117"/>
        <v>291.39999999999998</v>
      </c>
      <c r="L151" s="35">
        <f t="shared" si="117"/>
        <v>0.02</v>
      </c>
      <c r="M151" s="37">
        <f t="shared" si="117"/>
        <v>0.02</v>
      </c>
      <c r="N151" s="37">
        <f t="shared" si="117"/>
        <v>0.18</v>
      </c>
      <c r="O151" s="37">
        <f t="shared" si="117"/>
        <v>0.18</v>
      </c>
      <c r="P151" s="37">
        <f t="shared" si="117"/>
        <v>0.11</v>
      </c>
      <c r="Q151" s="37">
        <f t="shared" si="117"/>
        <v>0.11</v>
      </c>
      <c r="R151" s="37">
        <f t="shared" si="117"/>
        <v>20</v>
      </c>
      <c r="S151" s="37">
        <f t="shared" si="117"/>
        <v>20</v>
      </c>
      <c r="T151" s="37">
        <f t="shared" si="117"/>
        <v>19.03</v>
      </c>
      <c r="U151" s="37">
        <f t="shared" si="117"/>
        <v>19.03</v>
      </c>
      <c r="V151" s="37">
        <f t="shared" si="117"/>
        <v>94.74</v>
      </c>
      <c r="W151" s="37">
        <f t="shared" si="117"/>
        <v>94.74</v>
      </c>
      <c r="X151" s="37">
        <f t="shared" si="117"/>
        <v>41.82</v>
      </c>
      <c r="Y151" s="37">
        <f t="shared" si="117"/>
        <v>41.82</v>
      </c>
      <c r="Z151" s="37">
        <f t="shared" si="117"/>
        <v>2.02</v>
      </c>
      <c r="AA151" s="37">
        <f t="shared" si="117"/>
        <v>2.02</v>
      </c>
      <c r="AB151" s="47"/>
    </row>
    <row r="152" spans="1:28" s="26" customFormat="1" ht="42" x14ac:dyDescent="0.65">
      <c r="A152" s="21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5"/>
    </row>
    <row r="153" spans="1:28" s="26" customFormat="1" ht="42" x14ac:dyDescent="0.65">
      <c r="A153" s="27" t="s">
        <v>48</v>
      </c>
      <c r="B153" s="28"/>
      <c r="C153" s="28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30"/>
    </row>
    <row r="154" spans="1:28" s="26" customFormat="1" ht="42" x14ac:dyDescent="0.65">
      <c r="A154" s="82" t="s">
        <v>12</v>
      </c>
      <c r="B154" s="82" t="s">
        <v>13</v>
      </c>
      <c r="C154" s="82"/>
      <c r="D154" s="83" t="s">
        <v>14</v>
      </c>
      <c r="E154" s="83"/>
      <c r="F154" s="83" t="s">
        <v>15</v>
      </c>
      <c r="G154" s="83"/>
      <c r="H154" s="91" t="s">
        <v>16</v>
      </c>
      <c r="I154" s="92"/>
      <c r="J154" s="83" t="s">
        <v>17</v>
      </c>
      <c r="K154" s="83"/>
      <c r="L154" s="89" t="s">
        <v>18</v>
      </c>
      <c r="M154" s="89"/>
      <c r="N154" s="89"/>
      <c r="O154" s="89"/>
      <c r="P154" s="89"/>
      <c r="Q154" s="89"/>
      <c r="R154" s="89"/>
      <c r="S154" s="89"/>
      <c r="T154" s="89" t="s">
        <v>19</v>
      </c>
      <c r="U154" s="89"/>
      <c r="V154" s="89"/>
      <c r="W154" s="89"/>
      <c r="X154" s="89"/>
      <c r="Y154" s="89"/>
      <c r="Z154" s="89"/>
      <c r="AA154" s="89"/>
      <c r="AB154" s="81" t="s">
        <v>20</v>
      </c>
    </row>
    <row r="155" spans="1:28" s="26" customFormat="1" ht="42" x14ac:dyDescent="0.65">
      <c r="A155" s="82"/>
      <c r="B155" s="82" t="s">
        <v>21</v>
      </c>
      <c r="C155" s="82" t="s">
        <v>22</v>
      </c>
      <c r="D155" s="83" t="s">
        <v>21</v>
      </c>
      <c r="E155" s="83" t="s">
        <v>22</v>
      </c>
      <c r="F155" s="83" t="s">
        <v>21</v>
      </c>
      <c r="G155" s="83" t="s">
        <v>22</v>
      </c>
      <c r="H155" s="83" t="s">
        <v>21</v>
      </c>
      <c r="I155" s="83" t="s">
        <v>22</v>
      </c>
      <c r="J155" s="83" t="s">
        <v>21</v>
      </c>
      <c r="K155" s="83" t="s">
        <v>22</v>
      </c>
      <c r="L155" s="89" t="s">
        <v>23</v>
      </c>
      <c r="M155" s="89"/>
      <c r="N155" s="89" t="s">
        <v>24</v>
      </c>
      <c r="O155" s="89"/>
      <c r="P155" s="90" t="s">
        <v>25</v>
      </c>
      <c r="Q155" s="90"/>
      <c r="R155" s="90" t="s">
        <v>26</v>
      </c>
      <c r="S155" s="90"/>
      <c r="T155" s="90" t="s">
        <v>27</v>
      </c>
      <c r="U155" s="90"/>
      <c r="V155" s="90" t="s">
        <v>28</v>
      </c>
      <c r="W155" s="90"/>
      <c r="X155" s="90" t="s">
        <v>29</v>
      </c>
      <c r="Y155" s="90"/>
      <c r="Z155" s="90" t="s">
        <v>30</v>
      </c>
      <c r="AA155" s="90"/>
      <c r="AB155" s="81"/>
    </row>
    <row r="156" spans="1:28" s="26" customFormat="1" ht="111.75" customHeight="1" x14ac:dyDescent="0.65">
      <c r="A156" s="82"/>
      <c r="B156" s="82"/>
      <c r="C156" s="82"/>
      <c r="D156" s="83"/>
      <c r="E156" s="83"/>
      <c r="F156" s="83"/>
      <c r="G156" s="83"/>
      <c r="H156" s="83"/>
      <c r="I156" s="83"/>
      <c r="J156" s="83"/>
      <c r="K156" s="83"/>
      <c r="L156" s="31" t="s">
        <v>21</v>
      </c>
      <c r="M156" s="32" t="s">
        <v>22</v>
      </c>
      <c r="N156" s="32" t="s">
        <v>21</v>
      </c>
      <c r="O156" s="32" t="s">
        <v>22</v>
      </c>
      <c r="P156" s="32" t="s">
        <v>21</v>
      </c>
      <c r="Q156" s="32" t="s">
        <v>22</v>
      </c>
      <c r="R156" s="32" t="s">
        <v>21</v>
      </c>
      <c r="S156" s="32" t="s">
        <v>22</v>
      </c>
      <c r="T156" s="32" t="s">
        <v>21</v>
      </c>
      <c r="U156" s="32" t="s">
        <v>22</v>
      </c>
      <c r="V156" s="32" t="s">
        <v>21</v>
      </c>
      <c r="W156" s="32" t="s">
        <v>22</v>
      </c>
      <c r="X156" s="32" t="s">
        <v>21</v>
      </c>
      <c r="Y156" s="32" t="s">
        <v>22</v>
      </c>
      <c r="Z156" s="32" t="s">
        <v>21</v>
      </c>
      <c r="AA156" s="32" t="s">
        <v>22</v>
      </c>
      <c r="AB156" s="81"/>
    </row>
    <row r="157" spans="1:28" s="26" customFormat="1" ht="45.75" customHeight="1" x14ac:dyDescent="0.65">
      <c r="A157" s="33" t="s">
        <v>87</v>
      </c>
      <c r="B157" s="40">
        <v>25</v>
      </c>
      <c r="C157" s="42">
        <v>25</v>
      </c>
      <c r="D157" s="37">
        <v>0.7</v>
      </c>
      <c r="E157" s="37">
        <v>0.70000000000000007</v>
      </c>
      <c r="F157" s="37">
        <v>2.0499999999999998</v>
      </c>
      <c r="G157" s="37">
        <v>2.0499999999999998</v>
      </c>
      <c r="H157" s="37">
        <v>1.65</v>
      </c>
      <c r="I157" s="37">
        <v>1.65</v>
      </c>
      <c r="J157" s="37">
        <f>44.77/2</f>
        <v>22.385000000000002</v>
      </c>
      <c r="K157" s="37">
        <f>44.77/2</f>
        <v>22.385000000000002</v>
      </c>
      <c r="L157" s="37">
        <v>0</v>
      </c>
      <c r="M157" s="37">
        <v>0</v>
      </c>
      <c r="N157" s="37">
        <v>10</v>
      </c>
      <c r="O157" s="37">
        <v>10</v>
      </c>
      <c r="P157" s="37">
        <v>0</v>
      </c>
      <c r="Q157" s="37">
        <v>0</v>
      </c>
      <c r="R157" s="37">
        <v>0</v>
      </c>
      <c r="S157" s="37">
        <v>0</v>
      </c>
      <c r="T157" s="37">
        <v>18</v>
      </c>
      <c r="U157" s="37">
        <v>18</v>
      </c>
      <c r="V157" s="37">
        <v>12</v>
      </c>
      <c r="W157" s="37">
        <v>12</v>
      </c>
      <c r="X157" s="37">
        <v>0</v>
      </c>
      <c r="Y157" s="37">
        <v>0</v>
      </c>
      <c r="Z157" s="37">
        <v>0.1</v>
      </c>
      <c r="AA157" s="37">
        <v>0.1</v>
      </c>
      <c r="AB157" s="40">
        <v>43</v>
      </c>
    </row>
    <row r="158" spans="1:28" s="26" customFormat="1" ht="42" x14ac:dyDescent="0.65">
      <c r="A158" s="41" t="s">
        <v>83</v>
      </c>
      <c r="B158" s="40" t="s">
        <v>37</v>
      </c>
      <c r="C158" s="40" t="s">
        <v>38</v>
      </c>
      <c r="D158" s="37">
        <v>2.8</v>
      </c>
      <c r="E158" s="37">
        <v>3.5</v>
      </c>
      <c r="F158" s="37">
        <v>2.88</v>
      </c>
      <c r="G158" s="37">
        <v>3.6</v>
      </c>
      <c r="H158" s="37">
        <v>15.84</v>
      </c>
      <c r="I158" s="37">
        <v>19.8</v>
      </c>
      <c r="J158" s="37">
        <v>133.6</v>
      </c>
      <c r="K158" s="37">
        <v>167</v>
      </c>
      <c r="L158" s="36">
        <v>26.65</v>
      </c>
      <c r="M158" s="37">
        <f>L158/200*250</f>
        <v>33.312499999999993</v>
      </c>
      <c r="N158" s="37">
        <v>0.18</v>
      </c>
      <c r="O158" s="37">
        <f>N158/200*250</f>
        <v>0.22500000000000001</v>
      </c>
      <c r="P158" s="37">
        <v>0.06</v>
      </c>
      <c r="Q158" s="37">
        <f>P158/200*250</f>
        <v>7.4999999999999997E-2</v>
      </c>
      <c r="R158" s="37">
        <v>0</v>
      </c>
      <c r="S158" s="37">
        <f>R158/200*250</f>
        <v>0</v>
      </c>
      <c r="T158" s="37">
        <v>30.46</v>
      </c>
      <c r="U158" s="37">
        <f>T158/200*250</f>
        <v>38.074999999999996</v>
      </c>
      <c r="V158" s="37">
        <v>69.739999999999995</v>
      </c>
      <c r="W158" s="37">
        <f>V158/200*250</f>
        <v>87.174999999999983</v>
      </c>
      <c r="X158" s="37">
        <v>28.24</v>
      </c>
      <c r="Y158" s="37">
        <f>X158/200*250</f>
        <v>35.299999999999997</v>
      </c>
      <c r="Z158" s="37">
        <v>1.62</v>
      </c>
      <c r="AA158" s="37">
        <f>Z158/200*250</f>
        <v>2.0250000000000004</v>
      </c>
    </row>
    <row r="159" spans="1:28" s="26" customFormat="1" ht="45.75" customHeight="1" x14ac:dyDescent="0.65">
      <c r="A159" s="33" t="s">
        <v>85</v>
      </c>
      <c r="B159" s="42" t="s">
        <v>45</v>
      </c>
      <c r="C159" s="42" t="s">
        <v>45</v>
      </c>
      <c r="D159" s="35">
        <v>20.56</v>
      </c>
      <c r="E159" s="35">
        <v>20.56</v>
      </c>
      <c r="F159" s="35">
        <v>11.6</v>
      </c>
      <c r="G159" s="35">
        <v>11.6</v>
      </c>
      <c r="H159" s="35">
        <v>3.6</v>
      </c>
      <c r="I159" s="35">
        <v>3.6</v>
      </c>
      <c r="J159" s="35">
        <v>203.2</v>
      </c>
      <c r="K159" s="35">
        <v>203.2</v>
      </c>
      <c r="L159" s="35">
        <v>8.8888888888888889E-3</v>
      </c>
      <c r="M159" s="37">
        <v>8.8888888888888889E-3</v>
      </c>
      <c r="N159" s="37">
        <v>2.6666666666666665E-2</v>
      </c>
      <c r="O159" s="37">
        <v>2.6666666666666665E-2</v>
      </c>
      <c r="P159" s="37">
        <v>7.1111111111111111E-2</v>
      </c>
      <c r="Q159" s="37">
        <v>7.1111111111111111E-2</v>
      </c>
      <c r="R159" s="37">
        <v>24</v>
      </c>
      <c r="S159" s="37">
        <v>24</v>
      </c>
      <c r="T159" s="37">
        <v>30.666666666666668</v>
      </c>
      <c r="U159" s="37">
        <v>30.666666666666668</v>
      </c>
      <c r="V159" s="37">
        <v>74.782222222222217</v>
      </c>
      <c r="W159" s="37">
        <v>74.782222222222217</v>
      </c>
      <c r="X159" s="37">
        <v>11.404444444444444</v>
      </c>
      <c r="Y159" s="37">
        <v>11.404444444444444</v>
      </c>
      <c r="Z159" s="37">
        <v>0.90666666666666673</v>
      </c>
      <c r="AA159" s="37">
        <v>0.90666666666666673</v>
      </c>
      <c r="AB159" s="40">
        <v>493</v>
      </c>
    </row>
    <row r="160" spans="1:28" s="26" customFormat="1" ht="56.25" customHeight="1" x14ac:dyDescent="0.65">
      <c r="A160" s="41" t="s">
        <v>40</v>
      </c>
      <c r="B160" s="40">
        <v>150</v>
      </c>
      <c r="C160" s="40">
        <v>180</v>
      </c>
      <c r="D160" s="37">
        <v>5.0999999999999996</v>
      </c>
      <c r="E160" s="37">
        <v>5.0999999999999996</v>
      </c>
      <c r="F160" s="37">
        <v>9.15</v>
      </c>
      <c r="G160" s="37">
        <v>9.15</v>
      </c>
      <c r="H160" s="37">
        <v>34.200000000000003</v>
      </c>
      <c r="I160" s="37">
        <v>34.200000000000003</v>
      </c>
      <c r="J160" s="37">
        <v>244.5</v>
      </c>
      <c r="K160" s="37">
        <v>293.39999999999998</v>
      </c>
      <c r="L160" s="37">
        <v>18.149999999999999</v>
      </c>
      <c r="M160" s="37">
        <f t="shared" ref="M160" si="118">L160</f>
        <v>18.149999999999999</v>
      </c>
      <c r="N160" s="37">
        <v>0.14000000000000001</v>
      </c>
      <c r="O160" s="37">
        <f t="shared" ref="O160" si="119">N160</f>
        <v>0.14000000000000001</v>
      </c>
      <c r="P160" s="37">
        <v>0.11</v>
      </c>
      <c r="Q160" s="37">
        <f t="shared" ref="Q160" si="120">P160</f>
        <v>0.11</v>
      </c>
      <c r="R160" s="37">
        <v>25.5</v>
      </c>
      <c r="S160" s="37">
        <f t="shared" ref="S160" si="121">R160</f>
        <v>25.5</v>
      </c>
      <c r="T160" s="37">
        <v>36.979999999999997</v>
      </c>
      <c r="U160" s="37">
        <f t="shared" ref="U160" si="122">T160</f>
        <v>36.979999999999997</v>
      </c>
      <c r="V160" s="37">
        <v>86.6</v>
      </c>
      <c r="W160" s="37">
        <f t="shared" ref="W160" si="123">V160</f>
        <v>86.6</v>
      </c>
      <c r="X160" s="37">
        <v>27.75</v>
      </c>
      <c r="Y160" s="37">
        <f t="shared" ref="Y160" si="124">X160</f>
        <v>27.75</v>
      </c>
      <c r="Z160" s="37">
        <v>1.01</v>
      </c>
      <c r="AA160" s="37">
        <f t="shared" ref="AA160" si="125">Z160</f>
        <v>1.01</v>
      </c>
    </row>
    <row r="161" spans="1:28" s="26" customFormat="1" ht="45.75" customHeight="1" x14ac:dyDescent="0.65">
      <c r="A161" s="33" t="s">
        <v>52</v>
      </c>
      <c r="B161" s="42" t="s">
        <v>73</v>
      </c>
      <c r="C161" s="42" t="s">
        <v>73</v>
      </c>
      <c r="D161" s="35">
        <v>0.2</v>
      </c>
      <c r="E161" s="35">
        <v>0.2</v>
      </c>
      <c r="F161" s="35">
        <v>0</v>
      </c>
      <c r="G161" s="35">
        <v>0</v>
      </c>
      <c r="H161" s="35">
        <v>15</v>
      </c>
      <c r="I161" s="35">
        <v>15</v>
      </c>
      <c r="J161" s="35">
        <v>58</v>
      </c>
      <c r="K161" s="35">
        <v>58</v>
      </c>
      <c r="L161" s="35">
        <v>0.02</v>
      </c>
      <c r="M161" s="37">
        <v>0.02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1.29</v>
      </c>
      <c r="U161" s="37">
        <v>1.29</v>
      </c>
      <c r="V161" s="37">
        <v>1.6</v>
      </c>
      <c r="W161" s="37">
        <v>1.6</v>
      </c>
      <c r="X161" s="37">
        <v>0.88</v>
      </c>
      <c r="Y161" s="37">
        <v>0.88</v>
      </c>
      <c r="Z161" s="37">
        <v>0.21</v>
      </c>
      <c r="AA161" s="37">
        <v>0.21</v>
      </c>
      <c r="AB161" s="40">
        <v>685</v>
      </c>
    </row>
    <row r="162" spans="1:28" s="45" customFormat="1" ht="95.25" customHeight="1" x14ac:dyDescent="0.55000000000000004">
      <c r="A162" s="43" t="s">
        <v>95</v>
      </c>
      <c r="B162" s="40">
        <v>30</v>
      </c>
      <c r="C162" s="40">
        <v>30</v>
      </c>
      <c r="D162" s="37">
        <v>9.5</v>
      </c>
      <c r="E162" s="37">
        <v>9.5</v>
      </c>
      <c r="F162" s="37">
        <v>7.75</v>
      </c>
      <c r="G162" s="37">
        <v>7.75</v>
      </c>
      <c r="H162" s="37">
        <v>30.45</v>
      </c>
      <c r="I162" s="37">
        <v>30.45</v>
      </c>
      <c r="J162" s="35">
        <v>264</v>
      </c>
      <c r="K162" s="35">
        <v>264</v>
      </c>
      <c r="L162" s="35">
        <v>0.03</v>
      </c>
      <c r="M162" s="35">
        <v>0.03</v>
      </c>
      <c r="N162" s="35">
        <v>0.98</v>
      </c>
      <c r="O162" s="35">
        <v>0.98</v>
      </c>
      <c r="P162" s="35">
        <v>0.03</v>
      </c>
      <c r="Q162" s="35">
        <v>0.03</v>
      </c>
      <c r="R162" s="35">
        <v>0</v>
      </c>
      <c r="S162" s="35">
        <v>0</v>
      </c>
      <c r="T162" s="35">
        <v>90.8</v>
      </c>
      <c r="U162" s="35">
        <v>90.8</v>
      </c>
      <c r="V162" s="35">
        <v>0.37</v>
      </c>
      <c r="W162" s="35">
        <v>0.37</v>
      </c>
      <c r="X162" s="35">
        <v>0</v>
      </c>
      <c r="Y162" s="35">
        <v>0</v>
      </c>
      <c r="Z162" s="35">
        <v>0</v>
      </c>
      <c r="AA162" s="35">
        <v>0</v>
      </c>
      <c r="AB162" s="44"/>
    </row>
    <row r="163" spans="1:28" s="26" customFormat="1" ht="45.75" customHeight="1" x14ac:dyDescent="0.65">
      <c r="A163" s="33" t="s">
        <v>41</v>
      </c>
      <c r="B163" s="42">
        <v>32.5</v>
      </c>
      <c r="C163" s="42">
        <v>32.5</v>
      </c>
      <c r="D163" s="35">
        <v>2.5024999999999999</v>
      </c>
      <c r="E163" s="35">
        <v>2.5024999999999999</v>
      </c>
      <c r="F163" s="35">
        <v>0.45500000000000002</v>
      </c>
      <c r="G163" s="35">
        <v>0.45500000000000002</v>
      </c>
      <c r="H163" s="35">
        <v>12.2525</v>
      </c>
      <c r="I163" s="35">
        <v>12.2525</v>
      </c>
      <c r="J163" s="35">
        <v>13.22</v>
      </c>
      <c r="K163" s="35">
        <v>13.22</v>
      </c>
      <c r="L163" s="35">
        <v>0</v>
      </c>
      <c r="M163" s="37">
        <v>0</v>
      </c>
      <c r="N163" s="37">
        <v>0.03</v>
      </c>
      <c r="O163" s="37">
        <v>0.03</v>
      </c>
      <c r="P163" s="37">
        <v>0</v>
      </c>
      <c r="Q163" s="37">
        <v>0</v>
      </c>
      <c r="R163" s="37">
        <v>0</v>
      </c>
      <c r="S163" s="37">
        <v>0</v>
      </c>
      <c r="T163" s="37">
        <v>11.62</v>
      </c>
      <c r="U163" s="37">
        <v>11.62</v>
      </c>
      <c r="V163" s="37">
        <v>22.86</v>
      </c>
      <c r="W163" s="37">
        <v>22.86</v>
      </c>
      <c r="X163" s="37">
        <v>20.420000000000002</v>
      </c>
      <c r="Y163" s="37">
        <v>20.420000000000002</v>
      </c>
      <c r="Z163" s="37">
        <v>1.58</v>
      </c>
      <c r="AA163" s="37">
        <v>1.58</v>
      </c>
      <c r="AB163" s="40" t="s">
        <v>34</v>
      </c>
    </row>
    <row r="164" spans="1:28" s="26" customFormat="1" ht="45.75" customHeight="1" x14ac:dyDescent="0.65">
      <c r="A164" s="46" t="s">
        <v>35</v>
      </c>
      <c r="B164" s="42">
        <f>25+201+90+150+215+32.5</f>
        <v>713.5</v>
      </c>
      <c r="C164" s="42">
        <f>25+251+90+180+215+32.5</f>
        <v>793.5</v>
      </c>
      <c r="D164" s="35">
        <f t="shared" ref="D164:AA164" si="126">SUM(D157:D163)</f>
        <v>41.362499999999997</v>
      </c>
      <c r="E164" s="35">
        <f t="shared" si="126"/>
        <v>42.0625</v>
      </c>
      <c r="F164" s="35">
        <f t="shared" si="126"/>
        <v>33.884999999999998</v>
      </c>
      <c r="G164" s="35">
        <f t="shared" si="126"/>
        <v>34.604999999999997</v>
      </c>
      <c r="H164" s="35">
        <f t="shared" si="126"/>
        <v>112.99250000000001</v>
      </c>
      <c r="I164" s="35">
        <f t="shared" si="126"/>
        <v>116.9525</v>
      </c>
      <c r="J164" s="35">
        <f t="shared" si="126"/>
        <v>938.90499999999997</v>
      </c>
      <c r="K164" s="35">
        <f t="shared" si="126"/>
        <v>1021.2049999999999</v>
      </c>
      <c r="L164" s="35">
        <f t="shared" si="126"/>
        <v>44.858888888888892</v>
      </c>
      <c r="M164" s="37">
        <f t="shared" si="126"/>
        <v>51.521388888888886</v>
      </c>
      <c r="N164" s="37">
        <f t="shared" si="126"/>
        <v>11.356666666666667</v>
      </c>
      <c r="O164" s="37">
        <f t="shared" si="126"/>
        <v>11.401666666666667</v>
      </c>
      <c r="P164" s="37">
        <f t="shared" si="126"/>
        <v>0.27111111111111108</v>
      </c>
      <c r="Q164" s="37">
        <f t="shared" si="126"/>
        <v>0.28611111111111109</v>
      </c>
      <c r="R164" s="37">
        <f t="shared" si="126"/>
        <v>49.5</v>
      </c>
      <c r="S164" s="37">
        <f t="shared" si="126"/>
        <v>49.5</v>
      </c>
      <c r="T164" s="37">
        <f t="shared" si="126"/>
        <v>219.81666666666666</v>
      </c>
      <c r="U164" s="37">
        <f t="shared" si="126"/>
        <v>227.43166666666667</v>
      </c>
      <c r="V164" s="37">
        <f t="shared" si="126"/>
        <v>267.95222222222219</v>
      </c>
      <c r="W164" s="37">
        <f t="shared" si="126"/>
        <v>285.38722222222225</v>
      </c>
      <c r="X164" s="37">
        <f t="shared" si="126"/>
        <v>88.694444444444443</v>
      </c>
      <c r="Y164" s="37">
        <f t="shared" si="126"/>
        <v>95.754444444444445</v>
      </c>
      <c r="Z164" s="37">
        <f t="shared" si="126"/>
        <v>5.4266666666666667</v>
      </c>
      <c r="AA164" s="37">
        <f t="shared" si="126"/>
        <v>5.831666666666667</v>
      </c>
      <c r="AB164" s="47"/>
    </row>
    <row r="165" spans="1:28" s="26" customFormat="1" ht="45.75" customHeight="1" x14ac:dyDescent="0.65">
      <c r="A165" s="46" t="s">
        <v>42</v>
      </c>
      <c r="B165" s="42">
        <f>713.5+388</f>
        <v>1101.5</v>
      </c>
      <c r="C165" s="42">
        <f>793.5+388</f>
        <v>1181.5</v>
      </c>
      <c r="D165" s="35">
        <f t="shared" ref="D165:AA165" si="127">D164+D151</f>
        <v>47.402499999999996</v>
      </c>
      <c r="E165" s="35">
        <f t="shared" si="127"/>
        <v>48.102499999999999</v>
      </c>
      <c r="F165" s="35">
        <f t="shared" si="127"/>
        <v>41.534999999999997</v>
      </c>
      <c r="G165" s="35">
        <f t="shared" si="127"/>
        <v>42.254999999999995</v>
      </c>
      <c r="H165" s="35">
        <f t="shared" si="127"/>
        <v>163.88249999999999</v>
      </c>
      <c r="I165" s="35">
        <f t="shared" si="127"/>
        <v>167.8425</v>
      </c>
      <c r="J165" s="35">
        <f t="shared" si="127"/>
        <v>1230.3049999999998</v>
      </c>
      <c r="K165" s="35">
        <f t="shared" si="127"/>
        <v>1312.605</v>
      </c>
      <c r="L165" s="35">
        <f t="shared" si="127"/>
        <v>44.878888888888895</v>
      </c>
      <c r="M165" s="37">
        <f t="shared" si="127"/>
        <v>51.541388888888889</v>
      </c>
      <c r="N165" s="37">
        <f t="shared" si="127"/>
        <v>11.536666666666667</v>
      </c>
      <c r="O165" s="37">
        <f t="shared" si="127"/>
        <v>11.581666666666667</v>
      </c>
      <c r="P165" s="37">
        <f t="shared" si="127"/>
        <v>0.38111111111111107</v>
      </c>
      <c r="Q165" s="37">
        <f t="shared" si="127"/>
        <v>0.39611111111111108</v>
      </c>
      <c r="R165" s="37">
        <f t="shared" si="127"/>
        <v>69.5</v>
      </c>
      <c r="S165" s="37">
        <f t="shared" si="127"/>
        <v>69.5</v>
      </c>
      <c r="T165" s="37">
        <f t="shared" si="127"/>
        <v>238.84666666666666</v>
      </c>
      <c r="U165" s="37">
        <f t="shared" si="127"/>
        <v>246.46166666666667</v>
      </c>
      <c r="V165" s="37">
        <f t="shared" si="127"/>
        <v>362.6922222222222</v>
      </c>
      <c r="W165" s="37">
        <f t="shared" si="127"/>
        <v>380.12722222222226</v>
      </c>
      <c r="X165" s="37">
        <f t="shared" si="127"/>
        <v>130.51444444444445</v>
      </c>
      <c r="Y165" s="37">
        <f t="shared" si="127"/>
        <v>137.57444444444445</v>
      </c>
      <c r="Z165" s="37">
        <f t="shared" si="127"/>
        <v>7.4466666666666672</v>
      </c>
      <c r="AA165" s="37">
        <f t="shared" si="127"/>
        <v>7.8516666666666666</v>
      </c>
      <c r="AB165" s="47"/>
    </row>
    <row r="166" spans="1:28" s="26" customFormat="1" ht="42" x14ac:dyDescent="0.65">
      <c r="A166" s="21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5"/>
    </row>
    <row r="167" spans="1:28" s="26" customFormat="1" ht="42" x14ac:dyDescent="0.65">
      <c r="A167" s="21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5"/>
    </row>
    <row r="168" spans="1:28" s="26" customFormat="1" ht="42" x14ac:dyDescent="0.65">
      <c r="A168" s="27" t="s">
        <v>59</v>
      </c>
      <c r="B168" s="28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48"/>
    </row>
    <row r="169" spans="1:28" s="26" customFormat="1" ht="42" x14ac:dyDescent="0.65">
      <c r="A169" s="27" t="s">
        <v>60</v>
      </c>
      <c r="B169" s="62"/>
      <c r="C169" s="62"/>
      <c r="D169" s="29"/>
      <c r="E169" s="29"/>
      <c r="F169" s="29"/>
      <c r="G169" s="29"/>
      <c r="H169" s="29"/>
      <c r="I169" s="29"/>
      <c r="J169" s="29"/>
      <c r="K169" s="29"/>
      <c r="L169" s="29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48"/>
    </row>
    <row r="170" spans="1:28" s="26" customFormat="1" ht="42" x14ac:dyDescent="0.65">
      <c r="A170" s="82" t="s">
        <v>12</v>
      </c>
      <c r="B170" s="82" t="s">
        <v>13</v>
      </c>
      <c r="C170" s="82"/>
      <c r="D170" s="83" t="s">
        <v>14</v>
      </c>
      <c r="E170" s="83"/>
      <c r="F170" s="83" t="s">
        <v>15</v>
      </c>
      <c r="G170" s="83"/>
      <c r="H170" s="91" t="s">
        <v>16</v>
      </c>
      <c r="I170" s="92"/>
      <c r="J170" s="83" t="s">
        <v>17</v>
      </c>
      <c r="K170" s="83"/>
      <c r="L170" s="89" t="s">
        <v>18</v>
      </c>
      <c r="M170" s="89"/>
      <c r="N170" s="89"/>
      <c r="O170" s="89"/>
      <c r="P170" s="89"/>
      <c r="Q170" s="89"/>
      <c r="R170" s="89"/>
      <c r="S170" s="89"/>
      <c r="T170" s="89" t="s">
        <v>19</v>
      </c>
      <c r="U170" s="89"/>
      <c r="V170" s="89"/>
      <c r="W170" s="89"/>
      <c r="X170" s="89"/>
      <c r="Y170" s="89"/>
      <c r="Z170" s="89"/>
      <c r="AA170" s="89"/>
      <c r="AB170" s="93" t="s">
        <v>20</v>
      </c>
    </row>
    <row r="171" spans="1:28" s="26" customFormat="1" ht="42" x14ac:dyDescent="0.65">
      <c r="A171" s="82"/>
      <c r="B171" s="82" t="s">
        <v>21</v>
      </c>
      <c r="C171" s="82" t="s">
        <v>22</v>
      </c>
      <c r="D171" s="83" t="s">
        <v>21</v>
      </c>
      <c r="E171" s="83" t="s">
        <v>22</v>
      </c>
      <c r="F171" s="83" t="s">
        <v>21</v>
      </c>
      <c r="G171" s="83" t="s">
        <v>22</v>
      </c>
      <c r="H171" s="83" t="s">
        <v>21</v>
      </c>
      <c r="I171" s="83" t="s">
        <v>22</v>
      </c>
      <c r="J171" s="83" t="s">
        <v>21</v>
      </c>
      <c r="K171" s="83" t="s">
        <v>22</v>
      </c>
      <c r="L171" s="89" t="s">
        <v>23</v>
      </c>
      <c r="M171" s="89"/>
      <c r="N171" s="89" t="s">
        <v>24</v>
      </c>
      <c r="O171" s="89"/>
      <c r="P171" s="90" t="s">
        <v>25</v>
      </c>
      <c r="Q171" s="90"/>
      <c r="R171" s="90" t="s">
        <v>26</v>
      </c>
      <c r="S171" s="90"/>
      <c r="T171" s="90" t="s">
        <v>27</v>
      </c>
      <c r="U171" s="90"/>
      <c r="V171" s="90" t="s">
        <v>28</v>
      </c>
      <c r="W171" s="90"/>
      <c r="X171" s="90" t="s">
        <v>29</v>
      </c>
      <c r="Y171" s="90"/>
      <c r="Z171" s="90" t="s">
        <v>30</v>
      </c>
      <c r="AA171" s="90"/>
      <c r="AB171" s="94"/>
    </row>
    <row r="172" spans="1:28" s="26" customFormat="1" ht="96.75" customHeight="1" x14ac:dyDescent="0.65">
      <c r="A172" s="82"/>
      <c r="B172" s="82"/>
      <c r="C172" s="82"/>
      <c r="D172" s="83"/>
      <c r="E172" s="83"/>
      <c r="F172" s="83"/>
      <c r="G172" s="83"/>
      <c r="H172" s="83"/>
      <c r="I172" s="83"/>
      <c r="J172" s="83"/>
      <c r="K172" s="83"/>
      <c r="L172" s="31" t="s">
        <v>21</v>
      </c>
      <c r="M172" s="32" t="s">
        <v>22</v>
      </c>
      <c r="N172" s="32" t="s">
        <v>21</v>
      </c>
      <c r="O172" s="32" t="s">
        <v>22</v>
      </c>
      <c r="P172" s="32" t="s">
        <v>21</v>
      </c>
      <c r="Q172" s="32" t="s">
        <v>22</v>
      </c>
      <c r="R172" s="32" t="s">
        <v>21</v>
      </c>
      <c r="S172" s="32" t="s">
        <v>22</v>
      </c>
      <c r="T172" s="32" t="s">
        <v>21</v>
      </c>
      <c r="U172" s="32" t="s">
        <v>22</v>
      </c>
      <c r="V172" s="32" t="s">
        <v>21</v>
      </c>
      <c r="W172" s="32" t="s">
        <v>22</v>
      </c>
      <c r="X172" s="32" t="s">
        <v>21</v>
      </c>
      <c r="Y172" s="32" t="s">
        <v>22</v>
      </c>
      <c r="Z172" s="32" t="s">
        <v>21</v>
      </c>
      <c r="AA172" s="32" t="s">
        <v>22</v>
      </c>
      <c r="AB172" s="95"/>
    </row>
    <row r="173" spans="1:28" s="26" customFormat="1" ht="81" x14ac:dyDescent="0.65">
      <c r="A173" s="63" t="s">
        <v>78</v>
      </c>
      <c r="B173" s="64">
        <v>155</v>
      </c>
      <c r="C173" s="42">
        <f>B173</f>
        <v>155</v>
      </c>
      <c r="D173" s="35">
        <v>5.3</v>
      </c>
      <c r="E173" s="35">
        <v>5.3</v>
      </c>
      <c r="F173" s="35">
        <v>13.3</v>
      </c>
      <c r="G173" s="35">
        <v>13.3</v>
      </c>
      <c r="H173" s="35">
        <v>36.1</v>
      </c>
      <c r="I173" s="35">
        <v>36.1</v>
      </c>
      <c r="J173" s="35">
        <v>307</v>
      </c>
      <c r="K173" s="35">
        <v>307</v>
      </c>
      <c r="L173" s="35">
        <v>10.4</v>
      </c>
      <c r="M173" s="37">
        <v>10.4</v>
      </c>
      <c r="N173" s="37">
        <v>0.2</v>
      </c>
      <c r="O173" s="37">
        <v>0.2</v>
      </c>
      <c r="P173" s="37">
        <v>0.03</v>
      </c>
      <c r="Q173" s="37">
        <f>P173</f>
        <v>0.03</v>
      </c>
      <c r="R173" s="37">
        <v>35.6</v>
      </c>
      <c r="S173" s="37">
        <f>R173</f>
        <v>35.6</v>
      </c>
      <c r="T173" s="37">
        <v>38</v>
      </c>
      <c r="U173" s="37">
        <f>T173</f>
        <v>38</v>
      </c>
      <c r="V173" s="37">
        <v>87.7</v>
      </c>
      <c r="W173" s="37">
        <f>V173</f>
        <v>87.7</v>
      </c>
      <c r="X173" s="37">
        <v>29.8</v>
      </c>
      <c r="Y173" s="37">
        <f>X173</f>
        <v>29.8</v>
      </c>
      <c r="Z173" s="37">
        <v>1.2</v>
      </c>
      <c r="AA173" s="37">
        <f>Z173</f>
        <v>1.2</v>
      </c>
      <c r="AB173" s="40">
        <v>334</v>
      </c>
    </row>
    <row r="174" spans="1:28" s="26" customFormat="1" ht="66" customHeight="1" x14ac:dyDescent="0.65">
      <c r="A174" s="33" t="s">
        <v>33</v>
      </c>
      <c r="B174" s="42">
        <v>18</v>
      </c>
      <c r="C174" s="42">
        <v>18</v>
      </c>
      <c r="D174" s="35">
        <v>1.35</v>
      </c>
      <c r="E174" s="35">
        <v>1.35</v>
      </c>
      <c r="F174" s="35">
        <v>0.52</v>
      </c>
      <c r="G174" s="35">
        <v>0.52</v>
      </c>
      <c r="H174" s="35">
        <v>9.25</v>
      </c>
      <c r="I174" s="35">
        <v>9.25</v>
      </c>
      <c r="J174" s="35">
        <v>47.4</v>
      </c>
      <c r="K174" s="35">
        <v>47.4</v>
      </c>
      <c r="L174" s="35">
        <v>0</v>
      </c>
      <c r="M174" s="37">
        <f t="shared" ref="M174" si="128">L174</f>
        <v>0</v>
      </c>
      <c r="N174" s="37">
        <v>0.02</v>
      </c>
      <c r="O174" s="37">
        <f t="shared" ref="O174" si="129">N174</f>
        <v>0.02</v>
      </c>
      <c r="P174" s="37">
        <v>0</v>
      </c>
      <c r="Q174" s="37">
        <f t="shared" ref="Q174" si="130">P174</f>
        <v>0</v>
      </c>
      <c r="R174" s="37">
        <v>0</v>
      </c>
      <c r="S174" s="37">
        <f t="shared" ref="S174" si="131">R174</f>
        <v>0</v>
      </c>
      <c r="T174" s="37">
        <v>5.94</v>
      </c>
      <c r="U174" s="37">
        <f t="shared" ref="U174" si="132">T174</f>
        <v>5.94</v>
      </c>
      <c r="V174" s="37">
        <v>5.94</v>
      </c>
      <c r="W174" s="37">
        <f t="shared" ref="W174" si="133">V174</f>
        <v>5.94</v>
      </c>
      <c r="X174" s="37">
        <v>10.44</v>
      </c>
      <c r="Y174" s="37">
        <f t="shared" ref="Y174" si="134">X174</f>
        <v>10.44</v>
      </c>
      <c r="Z174" s="37">
        <v>0.8</v>
      </c>
      <c r="AA174" s="37">
        <f t="shared" ref="AA174" si="135">Z174</f>
        <v>0.8</v>
      </c>
      <c r="AB174" s="40" t="s">
        <v>34</v>
      </c>
    </row>
    <row r="175" spans="1:28" s="26" customFormat="1" ht="42" x14ac:dyDescent="0.65">
      <c r="A175" s="33" t="s">
        <v>52</v>
      </c>
      <c r="B175" s="42" t="s">
        <v>73</v>
      </c>
      <c r="C175" s="42" t="s">
        <v>73</v>
      </c>
      <c r="D175" s="35">
        <v>0.2</v>
      </c>
      <c r="E175" s="35">
        <v>0.2</v>
      </c>
      <c r="F175" s="35">
        <v>0</v>
      </c>
      <c r="G175" s="35">
        <v>0</v>
      </c>
      <c r="H175" s="35">
        <v>15</v>
      </c>
      <c r="I175" s="35">
        <v>15</v>
      </c>
      <c r="J175" s="35">
        <v>58</v>
      </c>
      <c r="K175" s="35">
        <v>58</v>
      </c>
      <c r="L175" s="35">
        <v>0.02</v>
      </c>
      <c r="M175" s="37">
        <v>0.02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1.29</v>
      </c>
      <c r="U175" s="37">
        <v>1.29</v>
      </c>
      <c r="V175" s="37">
        <v>1.6</v>
      </c>
      <c r="W175" s="37">
        <v>1.6</v>
      </c>
      <c r="X175" s="37">
        <v>0.88</v>
      </c>
      <c r="Y175" s="37">
        <v>0.88</v>
      </c>
      <c r="Z175" s="37">
        <v>0.21</v>
      </c>
      <c r="AA175" s="37">
        <v>0.21</v>
      </c>
      <c r="AB175" s="40">
        <v>685</v>
      </c>
    </row>
    <row r="176" spans="1:28" s="26" customFormat="1" ht="42" x14ac:dyDescent="0.65">
      <c r="A176" s="46" t="s">
        <v>35</v>
      </c>
      <c r="B176" s="42">
        <v>388</v>
      </c>
      <c r="C176" s="42">
        <v>388</v>
      </c>
      <c r="D176" s="31">
        <f>SUM(D173:D175)</f>
        <v>6.8500000000000005</v>
      </c>
      <c r="E176" s="31">
        <f t="shared" ref="E176:AA176" si="136">SUM(E173:E175)</f>
        <v>6.8500000000000005</v>
      </c>
      <c r="F176" s="31">
        <f t="shared" si="136"/>
        <v>13.82</v>
      </c>
      <c r="G176" s="31">
        <f t="shared" si="136"/>
        <v>13.82</v>
      </c>
      <c r="H176" s="31">
        <f t="shared" si="136"/>
        <v>60.35</v>
      </c>
      <c r="I176" s="31">
        <f t="shared" si="136"/>
        <v>60.35</v>
      </c>
      <c r="J176" s="31">
        <f t="shared" si="136"/>
        <v>412.4</v>
      </c>
      <c r="K176" s="31">
        <f t="shared" si="136"/>
        <v>412.4</v>
      </c>
      <c r="L176" s="31">
        <f t="shared" si="136"/>
        <v>10.42</v>
      </c>
      <c r="M176" s="32">
        <f t="shared" si="136"/>
        <v>10.42</v>
      </c>
      <c r="N176" s="32">
        <f t="shared" si="136"/>
        <v>0.22</v>
      </c>
      <c r="O176" s="32">
        <f t="shared" si="136"/>
        <v>0.22</v>
      </c>
      <c r="P176" s="32">
        <f t="shared" si="136"/>
        <v>0.03</v>
      </c>
      <c r="Q176" s="32">
        <f t="shared" si="136"/>
        <v>0.03</v>
      </c>
      <c r="R176" s="32">
        <f t="shared" si="136"/>
        <v>35.6</v>
      </c>
      <c r="S176" s="32">
        <f t="shared" si="136"/>
        <v>35.6</v>
      </c>
      <c r="T176" s="32">
        <f t="shared" si="136"/>
        <v>45.23</v>
      </c>
      <c r="U176" s="32">
        <f t="shared" si="136"/>
        <v>45.23</v>
      </c>
      <c r="V176" s="32">
        <f t="shared" si="136"/>
        <v>95.24</v>
      </c>
      <c r="W176" s="32">
        <f t="shared" si="136"/>
        <v>95.24</v>
      </c>
      <c r="X176" s="32">
        <f t="shared" si="136"/>
        <v>41.120000000000005</v>
      </c>
      <c r="Y176" s="32">
        <f t="shared" si="136"/>
        <v>41.120000000000005</v>
      </c>
      <c r="Z176" s="32">
        <f t="shared" si="136"/>
        <v>2.21</v>
      </c>
      <c r="AA176" s="32">
        <f t="shared" si="136"/>
        <v>2.21</v>
      </c>
      <c r="AB176" s="47"/>
    </row>
    <row r="177" spans="1:28" s="26" customFormat="1" ht="42" x14ac:dyDescent="0.65">
      <c r="A177" s="21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5"/>
    </row>
    <row r="178" spans="1:28" s="26" customFormat="1" ht="42" x14ac:dyDescent="0.65">
      <c r="A178" s="27" t="s">
        <v>61</v>
      </c>
      <c r="B178" s="61"/>
      <c r="C178" s="61"/>
      <c r="D178" s="29"/>
      <c r="E178" s="29"/>
      <c r="F178" s="29"/>
      <c r="G178" s="29"/>
      <c r="H178" s="29"/>
      <c r="I178" s="29"/>
      <c r="J178" s="29"/>
      <c r="K178" s="29"/>
      <c r="L178" s="29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2"/>
    </row>
    <row r="179" spans="1:28" s="26" customFormat="1" ht="42" x14ac:dyDescent="0.65">
      <c r="A179" s="82" t="s">
        <v>12</v>
      </c>
      <c r="B179" s="82" t="s">
        <v>13</v>
      </c>
      <c r="C179" s="82"/>
      <c r="D179" s="83" t="s">
        <v>14</v>
      </c>
      <c r="E179" s="83"/>
      <c r="F179" s="83" t="s">
        <v>15</v>
      </c>
      <c r="G179" s="83"/>
      <c r="H179" s="91" t="s">
        <v>16</v>
      </c>
      <c r="I179" s="92"/>
      <c r="J179" s="83" t="s">
        <v>17</v>
      </c>
      <c r="K179" s="83"/>
      <c r="L179" s="89" t="s">
        <v>18</v>
      </c>
      <c r="M179" s="89"/>
      <c r="N179" s="89"/>
      <c r="O179" s="89"/>
      <c r="P179" s="89"/>
      <c r="Q179" s="89"/>
      <c r="R179" s="89"/>
      <c r="S179" s="89"/>
      <c r="T179" s="89" t="s">
        <v>19</v>
      </c>
      <c r="U179" s="89"/>
      <c r="V179" s="89"/>
      <c r="W179" s="89"/>
      <c r="X179" s="89"/>
      <c r="Y179" s="89"/>
      <c r="Z179" s="89"/>
      <c r="AA179" s="89"/>
      <c r="AB179" s="81" t="s">
        <v>20</v>
      </c>
    </row>
    <row r="180" spans="1:28" s="26" customFormat="1" ht="42" x14ac:dyDescent="0.65">
      <c r="A180" s="82"/>
      <c r="B180" s="82" t="s">
        <v>21</v>
      </c>
      <c r="C180" s="82" t="s">
        <v>22</v>
      </c>
      <c r="D180" s="83" t="s">
        <v>21</v>
      </c>
      <c r="E180" s="83" t="s">
        <v>22</v>
      </c>
      <c r="F180" s="83" t="s">
        <v>21</v>
      </c>
      <c r="G180" s="83" t="s">
        <v>22</v>
      </c>
      <c r="H180" s="83" t="s">
        <v>21</v>
      </c>
      <c r="I180" s="83" t="s">
        <v>22</v>
      </c>
      <c r="J180" s="83" t="s">
        <v>21</v>
      </c>
      <c r="K180" s="83" t="s">
        <v>22</v>
      </c>
      <c r="L180" s="89" t="s">
        <v>23</v>
      </c>
      <c r="M180" s="89"/>
      <c r="N180" s="89" t="s">
        <v>24</v>
      </c>
      <c r="O180" s="89"/>
      <c r="P180" s="90" t="s">
        <v>25</v>
      </c>
      <c r="Q180" s="90"/>
      <c r="R180" s="90" t="s">
        <v>26</v>
      </c>
      <c r="S180" s="90"/>
      <c r="T180" s="90" t="s">
        <v>27</v>
      </c>
      <c r="U180" s="90"/>
      <c r="V180" s="90" t="s">
        <v>28</v>
      </c>
      <c r="W180" s="90"/>
      <c r="X180" s="90" t="s">
        <v>29</v>
      </c>
      <c r="Y180" s="90"/>
      <c r="Z180" s="90" t="s">
        <v>30</v>
      </c>
      <c r="AA180" s="90"/>
      <c r="AB180" s="81"/>
    </row>
    <row r="181" spans="1:28" s="26" customFormat="1" ht="107.25" customHeight="1" x14ac:dyDescent="0.65">
      <c r="A181" s="82"/>
      <c r="B181" s="82"/>
      <c r="C181" s="82"/>
      <c r="D181" s="83"/>
      <c r="E181" s="83"/>
      <c r="F181" s="83"/>
      <c r="G181" s="83"/>
      <c r="H181" s="83"/>
      <c r="I181" s="83"/>
      <c r="J181" s="83"/>
      <c r="K181" s="83"/>
      <c r="L181" s="31" t="s">
        <v>21</v>
      </c>
      <c r="M181" s="32" t="s">
        <v>22</v>
      </c>
      <c r="N181" s="32" t="s">
        <v>21</v>
      </c>
      <c r="O181" s="32" t="s">
        <v>22</v>
      </c>
      <c r="P181" s="32" t="s">
        <v>21</v>
      </c>
      <c r="Q181" s="32" t="s">
        <v>22</v>
      </c>
      <c r="R181" s="32" t="s">
        <v>21</v>
      </c>
      <c r="S181" s="32" t="s">
        <v>22</v>
      </c>
      <c r="T181" s="32" t="s">
        <v>21</v>
      </c>
      <c r="U181" s="32" t="s">
        <v>22</v>
      </c>
      <c r="V181" s="32" t="s">
        <v>21</v>
      </c>
      <c r="W181" s="32" t="s">
        <v>22</v>
      </c>
      <c r="X181" s="32" t="s">
        <v>21</v>
      </c>
      <c r="Y181" s="32" t="s">
        <v>22</v>
      </c>
      <c r="Z181" s="32" t="s">
        <v>21</v>
      </c>
      <c r="AA181" s="32" t="s">
        <v>22</v>
      </c>
      <c r="AB181" s="81"/>
    </row>
    <row r="182" spans="1:28" s="26" customFormat="1" ht="58.5" customHeight="1" x14ac:dyDescent="0.65">
      <c r="A182" s="33" t="s">
        <v>88</v>
      </c>
      <c r="B182" s="34">
        <v>25</v>
      </c>
      <c r="C182" s="34">
        <v>25</v>
      </c>
      <c r="D182" s="35">
        <v>0.23</v>
      </c>
      <c r="E182" s="35">
        <v>0.23</v>
      </c>
      <c r="F182" s="35">
        <v>0.05</v>
      </c>
      <c r="G182" s="35">
        <v>0.05</v>
      </c>
      <c r="H182" s="35">
        <v>0.68</v>
      </c>
      <c r="I182" s="35">
        <v>0.68</v>
      </c>
      <c r="J182" s="35">
        <v>4.5</v>
      </c>
      <c r="K182" s="35">
        <v>4.5</v>
      </c>
      <c r="L182" s="36">
        <v>0.01</v>
      </c>
      <c r="M182" s="37">
        <f>L182</f>
        <v>0.01</v>
      </c>
      <c r="N182" s="37">
        <v>8.1</v>
      </c>
      <c r="O182" s="37">
        <f>N182</f>
        <v>8.1</v>
      </c>
      <c r="P182" s="37">
        <v>0.02</v>
      </c>
      <c r="Q182" s="37">
        <f>P182</f>
        <v>0.02</v>
      </c>
      <c r="R182" s="37">
        <v>0.12</v>
      </c>
      <c r="S182" s="37">
        <f>R182</f>
        <v>0.12</v>
      </c>
      <c r="T182" s="37">
        <v>3</v>
      </c>
      <c r="U182" s="37">
        <f>T182</f>
        <v>3</v>
      </c>
      <c r="V182" s="37">
        <v>0.13</v>
      </c>
      <c r="W182" s="37">
        <f>V182</f>
        <v>0.13</v>
      </c>
      <c r="X182" s="37">
        <v>6.6</v>
      </c>
      <c r="Y182" s="37">
        <v>6.6</v>
      </c>
      <c r="Z182" s="37">
        <v>0.36</v>
      </c>
      <c r="AA182" s="37">
        <f>Z182</f>
        <v>0.36</v>
      </c>
    </row>
    <row r="183" spans="1:28" s="26" customFormat="1" ht="81" x14ac:dyDescent="0.65">
      <c r="A183" s="38" t="s">
        <v>69</v>
      </c>
      <c r="B183" s="39" t="s">
        <v>80</v>
      </c>
      <c r="C183" s="39" t="s">
        <v>81</v>
      </c>
      <c r="D183" s="35">
        <v>4.4800000000000004</v>
      </c>
      <c r="E183" s="35">
        <v>5.6</v>
      </c>
      <c r="F183" s="35">
        <v>5.36</v>
      </c>
      <c r="G183" s="35">
        <v>6.7</v>
      </c>
      <c r="H183" s="35">
        <v>11.84</v>
      </c>
      <c r="I183" s="35">
        <v>14.8</v>
      </c>
      <c r="J183" s="35">
        <v>110.4</v>
      </c>
      <c r="K183" s="35">
        <v>138</v>
      </c>
      <c r="L183" s="35">
        <v>6.6</v>
      </c>
      <c r="M183" s="37">
        <f t="shared" ref="M183" si="137">L183</f>
        <v>6.6</v>
      </c>
      <c r="N183" s="37">
        <v>0.02</v>
      </c>
      <c r="O183" s="37">
        <f t="shared" ref="O183" si="138">N183</f>
        <v>0.02</v>
      </c>
      <c r="P183" s="37">
        <v>0.05</v>
      </c>
      <c r="Q183" s="37">
        <f t="shared" ref="Q183" si="139">P183</f>
        <v>0.05</v>
      </c>
      <c r="R183" s="37">
        <v>0.02</v>
      </c>
      <c r="S183" s="37">
        <f t="shared" ref="S183" si="140">R183</f>
        <v>0.02</v>
      </c>
      <c r="T183" s="37">
        <v>9.6</v>
      </c>
      <c r="U183" s="37">
        <f t="shared" ref="U183" si="141">T183</f>
        <v>9.6</v>
      </c>
      <c r="V183" s="37">
        <v>22.8</v>
      </c>
      <c r="W183" s="37">
        <f t="shared" ref="W183" si="142">V183</f>
        <v>22.8</v>
      </c>
      <c r="X183" s="37">
        <v>15.97</v>
      </c>
      <c r="Y183" s="37">
        <f t="shared" ref="Y183" si="143">X183</f>
        <v>15.97</v>
      </c>
      <c r="Z183" s="37">
        <v>0.64</v>
      </c>
      <c r="AA183" s="37">
        <f t="shared" ref="AA183" si="144">Z183</f>
        <v>0.64</v>
      </c>
      <c r="AB183" s="40">
        <v>140</v>
      </c>
    </row>
    <row r="184" spans="1:28" s="26" customFormat="1" ht="81" x14ac:dyDescent="0.65">
      <c r="A184" s="33" t="s">
        <v>67</v>
      </c>
      <c r="B184" s="42" t="s">
        <v>68</v>
      </c>
      <c r="C184" s="42" t="str">
        <f>B184</f>
        <v>60/30</v>
      </c>
      <c r="D184" s="35">
        <v>10.31</v>
      </c>
      <c r="E184" s="35">
        <v>10.31</v>
      </c>
      <c r="F184" s="35">
        <v>10.72</v>
      </c>
      <c r="G184" s="35">
        <v>10.72</v>
      </c>
      <c r="H184" s="35">
        <v>10.43</v>
      </c>
      <c r="I184" s="35">
        <v>10.43</v>
      </c>
      <c r="J184" s="35">
        <v>180.24</v>
      </c>
      <c r="K184" s="35">
        <v>180.24</v>
      </c>
      <c r="L184" s="35">
        <v>0</v>
      </c>
      <c r="M184" s="37">
        <v>0</v>
      </c>
      <c r="N184" s="37">
        <v>0.26</v>
      </c>
      <c r="O184" s="37">
        <v>0.26</v>
      </c>
      <c r="P184" s="37">
        <v>0.06</v>
      </c>
      <c r="Q184" s="37">
        <v>0.06</v>
      </c>
      <c r="R184" s="37">
        <v>15</v>
      </c>
      <c r="S184" s="37">
        <v>15</v>
      </c>
      <c r="T184" s="37">
        <v>10.199999999999999</v>
      </c>
      <c r="U184" s="37">
        <v>10.199999999999999</v>
      </c>
      <c r="V184" s="37">
        <v>66.48</v>
      </c>
      <c r="W184" s="37">
        <v>66.48</v>
      </c>
      <c r="X184" s="37">
        <v>14.4</v>
      </c>
      <c r="Y184" s="37">
        <v>14.4</v>
      </c>
      <c r="Z184" s="37">
        <v>0.98</v>
      </c>
      <c r="AA184" s="37">
        <v>0.98</v>
      </c>
      <c r="AB184" s="40">
        <v>451</v>
      </c>
    </row>
    <row r="185" spans="1:28" s="26" customFormat="1" ht="42" x14ac:dyDescent="0.65">
      <c r="A185" s="33" t="s">
        <v>54</v>
      </c>
      <c r="B185" s="42">
        <v>150</v>
      </c>
      <c r="C185" s="42">
        <v>180</v>
      </c>
      <c r="D185" s="35">
        <v>3.15</v>
      </c>
      <c r="E185" s="35">
        <v>3.15</v>
      </c>
      <c r="F185" s="35">
        <v>8.25</v>
      </c>
      <c r="G185" s="35">
        <v>8.25</v>
      </c>
      <c r="H185" s="35">
        <v>21.75</v>
      </c>
      <c r="I185" s="35">
        <v>21.75</v>
      </c>
      <c r="J185" s="35">
        <v>189</v>
      </c>
      <c r="K185" s="35">
        <v>226.8</v>
      </c>
      <c r="L185" s="35">
        <v>0</v>
      </c>
      <c r="M185" s="37">
        <f t="shared" ref="M185" si="145">L185</f>
        <v>0</v>
      </c>
      <c r="N185" s="37">
        <v>0.25</v>
      </c>
      <c r="O185" s="37">
        <f t="shared" ref="O185" si="146">N185</f>
        <v>0.25</v>
      </c>
      <c r="P185" s="37">
        <v>0.12</v>
      </c>
      <c r="Q185" s="37">
        <f t="shared" ref="Q185" si="147">P185</f>
        <v>0.12</v>
      </c>
      <c r="R185" s="37">
        <v>15</v>
      </c>
      <c r="S185" s="37">
        <f t="shared" ref="S185" si="148">R185</f>
        <v>15</v>
      </c>
      <c r="T185" s="37">
        <v>15.68</v>
      </c>
      <c r="U185" s="37">
        <f t="shared" ref="U185" si="149">T185</f>
        <v>15.68</v>
      </c>
      <c r="V185" s="37">
        <v>209.78</v>
      </c>
      <c r="W185" s="37">
        <f t="shared" ref="W185" si="150">V185</f>
        <v>209.78</v>
      </c>
      <c r="X185" s="37">
        <v>140.03</v>
      </c>
      <c r="Y185" s="37">
        <f t="shared" ref="Y185" si="151">X185</f>
        <v>140.03</v>
      </c>
      <c r="Z185" s="37">
        <v>4.8</v>
      </c>
      <c r="AA185" s="37">
        <f t="shared" ref="AA185" si="152">Z185</f>
        <v>4.8</v>
      </c>
      <c r="AB185" s="40">
        <v>508</v>
      </c>
    </row>
    <row r="186" spans="1:28" s="26" customFormat="1" ht="42" x14ac:dyDescent="0.65">
      <c r="A186" s="33" t="s">
        <v>62</v>
      </c>
      <c r="B186" s="42">
        <v>200</v>
      </c>
      <c r="C186" s="42">
        <v>200</v>
      </c>
      <c r="D186" s="35">
        <v>0.6</v>
      </c>
      <c r="E186" s="35">
        <v>0.6</v>
      </c>
      <c r="F186" s="35">
        <v>0</v>
      </c>
      <c r="G186" s="35">
        <v>0</v>
      </c>
      <c r="H186" s="35">
        <v>31.4</v>
      </c>
      <c r="I186" s="35">
        <v>31.4</v>
      </c>
      <c r="J186" s="35">
        <v>124</v>
      </c>
      <c r="K186" s="35">
        <v>124</v>
      </c>
      <c r="L186" s="35">
        <v>20</v>
      </c>
      <c r="M186" s="37">
        <v>20</v>
      </c>
      <c r="N186" s="37">
        <v>0.08</v>
      </c>
      <c r="O186" s="37">
        <v>0.08</v>
      </c>
      <c r="P186" s="37">
        <v>0</v>
      </c>
      <c r="Q186" s="37">
        <v>0</v>
      </c>
      <c r="R186" s="37">
        <v>0</v>
      </c>
      <c r="S186" s="37">
        <v>0</v>
      </c>
      <c r="T186" s="37">
        <v>16</v>
      </c>
      <c r="U186" s="37">
        <v>16</v>
      </c>
      <c r="V186" s="37">
        <v>56</v>
      </c>
      <c r="W186" s="37">
        <v>56</v>
      </c>
      <c r="X186" s="37">
        <v>84</v>
      </c>
      <c r="Y186" s="37">
        <v>84</v>
      </c>
      <c r="Z186" s="37">
        <v>1.2</v>
      </c>
      <c r="AA186" s="37">
        <v>1.2</v>
      </c>
      <c r="AB186" s="34">
        <v>639</v>
      </c>
    </row>
    <row r="187" spans="1:28" s="45" customFormat="1" ht="95.25" customHeight="1" x14ac:dyDescent="0.55000000000000004">
      <c r="A187" s="43" t="s">
        <v>95</v>
      </c>
      <c r="B187" s="40">
        <v>30</v>
      </c>
      <c r="C187" s="40">
        <v>30</v>
      </c>
      <c r="D187" s="37">
        <v>9.5</v>
      </c>
      <c r="E187" s="37">
        <v>9.5</v>
      </c>
      <c r="F187" s="37">
        <v>7.75</v>
      </c>
      <c r="G187" s="37">
        <v>7.75</v>
      </c>
      <c r="H187" s="37">
        <v>30.45</v>
      </c>
      <c r="I187" s="37">
        <v>30.45</v>
      </c>
      <c r="J187" s="35">
        <v>264</v>
      </c>
      <c r="K187" s="35">
        <v>264</v>
      </c>
      <c r="L187" s="35">
        <v>0.03</v>
      </c>
      <c r="M187" s="35">
        <v>0.03</v>
      </c>
      <c r="N187" s="35">
        <v>0.98</v>
      </c>
      <c r="O187" s="35">
        <v>0.98</v>
      </c>
      <c r="P187" s="35">
        <v>0.03</v>
      </c>
      <c r="Q187" s="35">
        <v>0.03</v>
      </c>
      <c r="R187" s="35">
        <v>0</v>
      </c>
      <c r="S187" s="35">
        <v>0</v>
      </c>
      <c r="T187" s="35">
        <v>90.8</v>
      </c>
      <c r="U187" s="35">
        <v>90.8</v>
      </c>
      <c r="V187" s="35">
        <v>0.37</v>
      </c>
      <c r="W187" s="35">
        <v>0.37</v>
      </c>
      <c r="X187" s="35">
        <v>0</v>
      </c>
      <c r="Y187" s="35">
        <v>0</v>
      </c>
      <c r="Z187" s="35">
        <v>0</v>
      </c>
      <c r="AA187" s="35">
        <v>0</v>
      </c>
      <c r="AB187" s="44"/>
    </row>
    <row r="188" spans="1:28" s="26" customFormat="1" ht="42" x14ac:dyDescent="0.65">
      <c r="A188" s="33" t="s">
        <v>41</v>
      </c>
      <c r="B188" s="42">
        <v>32.5</v>
      </c>
      <c r="C188" s="42">
        <v>32.5</v>
      </c>
      <c r="D188" s="35">
        <v>2.5024999999999999</v>
      </c>
      <c r="E188" s="35">
        <v>2.5024999999999999</v>
      </c>
      <c r="F188" s="35">
        <v>0.45500000000000002</v>
      </c>
      <c r="G188" s="35">
        <v>0.45500000000000002</v>
      </c>
      <c r="H188" s="35">
        <v>12.2525</v>
      </c>
      <c r="I188" s="35">
        <v>12.2525</v>
      </c>
      <c r="J188" s="35">
        <v>13.22</v>
      </c>
      <c r="K188" s="35">
        <v>13.22</v>
      </c>
      <c r="L188" s="35">
        <v>0</v>
      </c>
      <c r="M188" s="37">
        <v>0</v>
      </c>
      <c r="N188" s="37">
        <v>0.03</v>
      </c>
      <c r="O188" s="37">
        <v>0.03</v>
      </c>
      <c r="P188" s="37">
        <v>0</v>
      </c>
      <c r="Q188" s="37">
        <v>0</v>
      </c>
      <c r="R188" s="37">
        <v>0</v>
      </c>
      <c r="S188" s="37">
        <v>0</v>
      </c>
      <c r="T188" s="37">
        <v>11.62</v>
      </c>
      <c r="U188" s="37">
        <v>11.62</v>
      </c>
      <c r="V188" s="37">
        <v>22.86</v>
      </c>
      <c r="W188" s="37">
        <v>22.86</v>
      </c>
      <c r="X188" s="37">
        <v>20.420000000000002</v>
      </c>
      <c r="Y188" s="37">
        <v>20.420000000000002</v>
      </c>
      <c r="Z188" s="37">
        <v>1.58</v>
      </c>
      <c r="AA188" s="37">
        <v>1.58</v>
      </c>
      <c r="AB188" s="40" t="s">
        <v>34</v>
      </c>
    </row>
    <row r="189" spans="1:28" s="26" customFormat="1" ht="42" x14ac:dyDescent="0.65">
      <c r="A189" s="46" t="s">
        <v>35</v>
      </c>
      <c r="B189" s="42">
        <f>25+206+90+150+200+32.5</f>
        <v>703.5</v>
      </c>
      <c r="C189" s="42">
        <f>703.5+50</f>
        <v>753.5</v>
      </c>
      <c r="D189" s="31">
        <f t="shared" ref="D189:AA189" si="153">SUM(D182:D188)</f>
        <v>30.772500000000004</v>
      </c>
      <c r="E189" s="31">
        <f t="shared" si="153"/>
        <v>31.892500000000002</v>
      </c>
      <c r="F189" s="31">
        <f t="shared" si="153"/>
        <v>32.585000000000001</v>
      </c>
      <c r="G189" s="31">
        <f t="shared" si="153"/>
        <v>33.924999999999997</v>
      </c>
      <c r="H189" s="31">
        <f t="shared" si="153"/>
        <v>118.80249999999999</v>
      </c>
      <c r="I189" s="31">
        <f t="shared" si="153"/>
        <v>121.7625</v>
      </c>
      <c r="J189" s="31">
        <f t="shared" si="153"/>
        <v>885.36</v>
      </c>
      <c r="K189" s="31">
        <f t="shared" si="153"/>
        <v>950.76</v>
      </c>
      <c r="L189" s="31">
        <f t="shared" si="153"/>
        <v>26.64</v>
      </c>
      <c r="M189" s="32">
        <f t="shared" si="153"/>
        <v>26.64</v>
      </c>
      <c r="N189" s="32">
        <f t="shared" si="153"/>
        <v>9.7199999999999989</v>
      </c>
      <c r="O189" s="32">
        <f t="shared" si="153"/>
        <v>9.7199999999999989</v>
      </c>
      <c r="P189" s="32">
        <f t="shared" si="153"/>
        <v>0.28000000000000003</v>
      </c>
      <c r="Q189" s="32">
        <f t="shared" si="153"/>
        <v>0.28000000000000003</v>
      </c>
      <c r="R189" s="32">
        <f t="shared" si="153"/>
        <v>30.14</v>
      </c>
      <c r="S189" s="32">
        <f t="shared" si="153"/>
        <v>30.14</v>
      </c>
      <c r="T189" s="32">
        <f t="shared" si="153"/>
        <v>156.9</v>
      </c>
      <c r="U189" s="32">
        <f t="shared" si="153"/>
        <v>156.9</v>
      </c>
      <c r="V189" s="32">
        <f t="shared" si="153"/>
        <v>378.42</v>
      </c>
      <c r="W189" s="32">
        <f t="shared" si="153"/>
        <v>378.42</v>
      </c>
      <c r="X189" s="32">
        <f t="shared" si="153"/>
        <v>281.42</v>
      </c>
      <c r="Y189" s="32">
        <f t="shared" si="153"/>
        <v>281.42</v>
      </c>
      <c r="Z189" s="32">
        <f t="shared" si="153"/>
        <v>9.5599999999999987</v>
      </c>
      <c r="AA189" s="32">
        <f t="shared" si="153"/>
        <v>9.5599999999999987</v>
      </c>
      <c r="AB189" s="47"/>
    </row>
    <row r="190" spans="1:28" s="26" customFormat="1" ht="42" x14ac:dyDescent="0.65">
      <c r="A190" s="46" t="s">
        <v>42</v>
      </c>
      <c r="B190" s="42">
        <f>703.5+388</f>
        <v>1091.5</v>
      </c>
      <c r="C190" s="42">
        <f>753.5+388</f>
        <v>1141.5</v>
      </c>
      <c r="D190" s="31">
        <f t="shared" ref="D190:AA190" si="154">D189+D176</f>
        <v>37.622500000000002</v>
      </c>
      <c r="E190" s="31">
        <f t="shared" si="154"/>
        <v>38.7425</v>
      </c>
      <c r="F190" s="31">
        <f t="shared" si="154"/>
        <v>46.405000000000001</v>
      </c>
      <c r="G190" s="31">
        <f t="shared" si="154"/>
        <v>47.744999999999997</v>
      </c>
      <c r="H190" s="31">
        <f t="shared" si="154"/>
        <v>179.1525</v>
      </c>
      <c r="I190" s="31">
        <f t="shared" si="154"/>
        <v>182.11250000000001</v>
      </c>
      <c r="J190" s="31">
        <f t="shared" si="154"/>
        <v>1297.76</v>
      </c>
      <c r="K190" s="31">
        <f t="shared" si="154"/>
        <v>1363.1599999999999</v>
      </c>
      <c r="L190" s="31">
        <f t="shared" si="154"/>
        <v>37.06</v>
      </c>
      <c r="M190" s="32">
        <f t="shared" si="154"/>
        <v>37.06</v>
      </c>
      <c r="N190" s="32">
        <f t="shared" si="154"/>
        <v>9.94</v>
      </c>
      <c r="O190" s="32">
        <f t="shared" si="154"/>
        <v>9.94</v>
      </c>
      <c r="P190" s="32">
        <f t="shared" si="154"/>
        <v>0.31000000000000005</v>
      </c>
      <c r="Q190" s="32">
        <f t="shared" si="154"/>
        <v>0.31000000000000005</v>
      </c>
      <c r="R190" s="32">
        <f t="shared" si="154"/>
        <v>65.740000000000009</v>
      </c>
      <c r="S190" s="32">
        <f t="shared" si="154"/>
        <v>65.740000000000009</v>
      </c>
      <c r="T190" s="32">
        <f t="shared" si="154"/>
        <v>202.13</v>
      </c>
      <c r="U190" s="32">
        <f t="shared" si="154"/>
        <v>202.13</v>
      </c>
      <c r="V190" s="32">
        <f t="shared" si="154"/>
        <v>473.66</v>
      </c>
      <c r="W190" s="32">
        <f t="shared" si="154"/>
        <v>473.66</v>
      </c>
      <c r="X190" s="32">
        <f t="shared" si="154"/>
        <v>322.54000000000002</v>
      </c>
      <c r="Y190" s="32">
        <f t="shared" si="154"/>
        <v>322.54000000000002</v>
      </c>
      <c r="Z190" s="32">
        <f t="shared" si="154"/>
        <v>11.77</v>
      </c>
      <c r="AA190" s="32">
        <f t="shared" si="154"/>
        <v>11.77</v>
      </c>
      <c r="AB190" s="47"/>
    </row>
    <row r="191" spans="1:28" s="26" customFormat="1" ht="42" x14ac:dyDescent="0.65">
      <c r="A191" s="21"/>
      <c r="B191" s="22"/>
      <c r="C191" s="22"/>
      <c r="D191" s="65"/>
      <c r="E191" s="65"/>
      <c r="F191" s="65"/>
      <c r="G191" s="65"/>
      <c r="H191" s="65"/>
      <c r="I191" s="65"/>
      <c r="J191" s="65"/>
      <c r="K191" s="65"/>
      <c r="L191" s="65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25"/>
    </row>
    <row r="192" spans="1:28" s="26" customFormat="1" ht="42" x14ac:dyDescent="0.65">
      <c r="A192" s="27" t="s">
        <v>46</v>
      </c>
      <c r="B192" s="28"/>
      <c r="C192" s="28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30"/>
    </row>
    <row r="193" spans="1:28" s="26" customFormat="1" ht="42" x14ac:dyDescent="0.65">
      <c r="A193" s="27" t="s">
        <v>11</v>
      </c>
      <c r="B193" s="28"/>
      <c r="C193" s="28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48"/>
    </row>
    <row r="194" spans="1:28" s="26" customFormat="1" ht="42" x14ac:dyDescent="0.65">
      <c r="A194" s="82" t="s">
        <v>12</v>
      </c>
      <c r="B194" s="82" t="s">
        <v>13</v>
      </c>
      <c r="C194" s="82"/>
      <c r="D194" s="83" t="s">
        <v>14</v>
      </c>
      <c r="E194" s="83"/>
      <c r="F194" s="83" t="s">
        <v>15</v>
      </c>
      <c r="G194" s="83"/>
      <c r="H194" s="91" t="s">
        <v>16</v>
      </c>
      <c r="I194" s="92"/>
      <c r="J194" s="83" t="s">
        <v>17</v>
      </c>
      <c r="K194" s="83"/>
      <c r="L194" s="89" t="s">
        <v>18</v>
      </c>
      <c r="M194" s="89"/>
      <c r="N194" s="89"/>
      <c r="O194" s="89"/>
      <c r="P194" s="89"/>
      <c r="Q194" s="89"/>
      <c r="R194" s="89"/>
      <c r="S194" s="89"/>
      <c r="T194" s="89" t="s">
        <v>19</v>
      </c>
      <c r="U194" s="89"/>
      <c r="V194" s="89"/>
      <c r="W194" s="89"/>
      <c r="X194" s="89"/>
      <c r="Y194" s="89"/>
      <c r="Z194" s="89"/>
      <c r="AA194" s="89"/>
      <c r="AB194" s="81" t="s">
        <v>20</v>
      </c>
    </row>
    <row r="195" spans="1:28" s="26" customFormat="1" ht="42" x14ac:dyDescent="0.65">
      <c r="A195" s="82"/>
      <c r="B195" s="82" t="s">
        <v>21</v>
      </c>
      <c r="C195" s="82" t="s">
        <v>22</v>
      </c>
      <c r="D195" s="83" t="s">
        <v>21</v>
      </c>
      <c r="E195" s="83" t="s">
        <v>22</v>
      </c>
      <c r="F195" s="83" t="s">
        <v>21</v>
      </c>
      <c r="G195" s="83" t="s">
        <v>22</v>
      </c>
      <c r="H195" s="83" t="s">
        <v>21</v>
      </c>
      <c r="I195" s="83" t="s">
        <v>22</v>
      </c>
      <c r="J195" s="83" t="s">
        <v>21</v>
      </c>
      <c r="K195" s="83" t="s">
        <v>22</v>
      </c>
      <c r="L195" s="89" t="s">
        <v>23</v>
      </c>
      <c r="M195" s="89"/>
      <c r="N195" s="89" t="s">
        <v>24</v>
      </c>
      <c r="O195" s="89"/>
      <c r="P195" s="90" t="s">
        <v>25</v>
      </c>
      <c r="Q195" s="90"/>
      <c r="R195" s="90" t="s">
        <v>26</v>
      </c>
      <c r="S195" s="90"/>
      <c r="T195" s="90" t="s">
        <v>27</v>
      </c>
      <c r="U195" s="90"/>
      <c r="V195" s="90" t="s">
        <v>28</v>
      </c>
      <c r="W195" s="90"/>
      <c r="X195" s="90" t="s">
        <v>29</v>
      </c>
      <c r="Y195" s="90"/>
      <c r="Z195" s="90" t="s">
        <v>30</v>
      </c>
      <c r="AA195" s="90"/>
      <c r="AB195" s="81"/>
    </row>
    <row r="196" spans="1:28" s="26" customFormat="1" ht="114.75" customHeight="1" x14ac:dyDescent="0.65">
      <c r="A196" s="82"/>
      <c r="B196" s="82"/>
      <c r="C196" s="82"/>
      <c r="D196" s="83"/>
      <c r="E196" s="83"/>
      <c r="F196" s="83"/>
      <c r="G196" s="83"/>
      <c r="H196" s="83"/>
      <c r="I196" s="83"/>
      <c r="J196" s="83"/>
      <c r="K196" s="83"/>
      <c r="L196" s="31" t="s">
        <v>21</v>
      </c>
      <c r="M196" s="32" t="s">
        <v>22</v>
      </c>
      <c r="N196" s="32" t="s">
        <v>21</v>
      </c>
      <c r="O196" s="32" t="s">
        <v>22</v>
      </c>
      <c r="P196" s="32" t="s">
        <v>21</v>
      </c>
      <c r="Q196" s="32" t="s">
        <v>22</v>
      </c>
      <c r="R196" s="32" t="s">
        <v>21</v>
      </c>
      <c r="S196" s="32" t="s">
        <v>22</v>
      </c>
      <c r="T196" s="32" t="s">
        <v>21</v>
      </c>
      <c r="U196" s="32" t="s">
        <v>22</v>
      </c>
      <c r="V196" s="32" t="s">
        <v>21</v>
      </c>
      <c r="W196" s="32" t="s">
        <v>22</v>
      </c>
      <c r="X196" s="32" t="s">
        <v>21</v>
      </c>
      <c r="Y196" s="32" t="s">
        <v>22</v>
      </c>
      <c r="Z196" s="32" t="s">
        <v>21</v>
      </c>
      <c r="AA196" s="32" t="s">
        <v>22</v>
      </c>
      <c r="AB196" s="81"/>
    </row>
    <row r="197" spans="1:28" s="26" customFormat="1" ht="121.5" x14ac:dyDescent="0.65">
      <c r="A197" s="33" t="s">
        <v>77</v>
      </c>
      <c r="B197" s="42" t="s">
        <v>32</v>
      </c>
      <c r="C197" s="42" t="str">
        <f>B197</f>
        <v>150/5</v>
      </c>
      <c r="D197" s="35">
        <v>4.5</v>
      </c>
      <c r="E197" s="35">
        <v>4.5</v>
      </c>
      <c r="F197" s="35">
        <v>8.4</v>
      </c>
      <c r="G197" s="35">
        <v>8.4</v>
      </c>
      <c r="H197" s="35">
        <v>19.8</v>
      </c>
      <c r="I197" s="35">
        <v>19.8</v>
      </c>
      <c r="J197" s="35">
        <v>178.5</v>
      </c>
      <c r="K197" s="35">
        <v>178.5</v>
      </c>
      <c r="L197" s="35">
        <v>0</v>
      </c>
      <c r="M197" s="37">
        <f>L197</f>
        <v>0</v>
      </c>
      <c r="N197" s="37">
        <v>0.03</v>
      </c>
      <c r="O197" s="37">
        <f>N197</f>
        <v>0.03</v>
      </c>
      <c r="P197" s="37">
        <v>0.02</v>
      </c>
      <c r="Q197" s="37">
        <f>P197</f>
        <v>0.02</v>
      </c>
      <c r="R197" s="37">
        <v>20</v>
      </c>
      <c r="S197" s="37">
        <f>R197</f>
        <v>20</v>
      </c>
      <c r="T197" s="37">
        <v>8.4</v>
      </c>
      <c r="U197" s="37">
        <f>T197</f>
        <v>8.4</v>
      </c>
      <c r="V197" s="37">
        <v>29.4</v>
      </c>
      <c r="W197" s="37">
        <f>V197</f>
        <v>29.4</v>
      </c>
      <c r="X197" s="37">
        <v>5.9</v>
      </c>
      <c r="Y197" s="37">
        <f>X197</f>
        <v>5.9</v>
      </c>
      <c r="Z197" s="37">
        <v>0.34</v>
      </c>
      <c r="AA197" s="37">
        <f>Z197</f>
        <v>0.34</v>
      </c>
      <c r="AB197" s="40">
        <v>302</v>
      </c>
    </row>
    <row r="198" spans="1:28" s="26" customFormat="1" ht="66" customHeight="1" x14ac:dyDescent="0.65">
      <c r="A198" s="33" t="s">
        <v>33</v>
      </c>
      <c r="B198" s="42">
        <v>18</v>
      </c>
      <c r="C198" s="42">
        <v>18</v>
      </c>
      <c r="D198" s="35">
        <v>1.35</v>
      </c>
      <c r="E198" s="35">
        <v>1.35</v>
      </c>
      <c r="F198" s="35">
        <v>0.52</v>
      </c>
      <c r="G198" s="35">
        <v>0.52</v>
      </c>
      <c r="H198" s="35">
        <v>9.25</v>
      </c>
      <c r="I198" s="35">
        <v>9.25</v>
      </c>
      <c r="J198" s="35">
        <v>47.4</v>
      </c>
      <c r="K198" s="35">
        <v>47.4</v>
      </c>
      <c r="L198" s="35">
        <v>0</v>
      </c>
      <c r="M198" s="37">
        <f t="shared" ref="M198" si="155">L198</f>
        <v>0</v>
      </c>
      <c r="N198" s="37">
        <v>0.02</v>
      </c>
      <c r="O198" s="37">
        <f t="shared" ref="O198" si="156">N198</f>
        <v>0.02</v>
      </c>
      <c r="P198" s="37">
        <v>0</v>
      </c>
      <c r="Q198" s="37">
        <f t="shared" ref="Q198" si="157">P198</f>
        <v>0</v>
      </c>
      <c r="R198" s="37">
        <v>0</v>
      </c>
      <c r="S198" s="37">
        <f t="shared" ref="S198" si="158">R198</f>
        <v>0</v>
      </c>
      <c r="T198" s="37">
        <v>5.94</v>
      </c>
      <c r="U198" s="37">
        <f t="shared" ref="U198" si="159">T198</f>
        <v>5.94</v>
      </c>
      <c r="V198" s="37">
        <v>5.94</v>
      </c>
      <c r="W198" s="37">
        <f t="shared" ref="W198" si="160">V198</f>
        <v>5.94</v>
      </c>
      <c r="X198" s="37">
        <v>10.44</v>
      </c>
      <c r="Y198" s="37">
        <f t="shared" ref="Y198" si="161">X198</f>
        <v>10.44</v>
      </c>
      <c r="Z198" s="37">
        <v>0.8</v>
      </c>
      <c r="AA198" s="37">
        <f t="shared" ref="AA198" si="162">Z198</f>
        <v>0.8</v>
      </c>
      <c r="AB198" s="40" t="s">
        <v>34</v>
      </c>
    </row>
    <row r="199" spans="1:28" s="26" customFormat="1" ht="42" x14ac:dyDescent="0.65">
      <c r="A199" s="33" t="s">
        <v>52</v>
      </c>
      <c r="B199" s="42" t="s">
        <v>73</v>
      </c>
      <c r="C199" s="42" t="s">
        <v>73</v>
      </c>
      <c r="D199" s="35">
        <v>0.2</v>
      </c>
      <c r="E199" s="35">
        <v>0.2</v>
      </c>
      <c r="F199" s="35">
        <v>0</v>
      </c>
      <c r="G199" s="35">
        <v>0</v>
      </c>
      <c r="H199" s="35">
        <v>15</v>
      </c>
      <c r="I199" s="35">
        <v>15</v>
      </c>
      <c r="J199" s="35">
        <v>58</v>
      </c>
      <c r="K199" s="35">
        <v>58</v>
      </c>
      <c r="L199" s="35">
        <v>0.02</v>
      </c>
      <c r="M199" s="37">
        <v>0.02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1.29</v>
      </c>
      <c r="U199" s="37">
        <v>1.29</v>
      </c>
      <c r="V199" s="37">
        <v>1.6</v>
      </c>
      <c r="W199" s="37">
        <v>1.6</v>
      </c>
      <c r="X199" s="37">
        <v>0.88</v>
      </c>
      <c r="Y199" s="37">
        <v>0.88</v>
      </c>
      <c r="Z199" s="37">
        <v>0.21</v>
      </c>
      <c r="AA199" s="37">
        <v>0.21</v>
      </c>
      <c r="AB199" s="40">
        <v>685</v>
      </c>
    </row>
    <row r="200" spans="1:28" s="26" customFormat="1" ht="42" x14ac:dyDescent="0.65">
      <c r="A200" s="46" t="s">
        <v>35</v>
      </c>
      <c r="B200" s="42">
        <f>388</f>
        <v>388</v>
      </c>
      <c r="C200" s="42">
        <v>388</v>
      </c>
      <c r="D200" s="35">
        <f>SUM(D197:D199)</f>
        <v>6.05</v>
      </c>
      <c r="E200" s="35">
        <f t="shared" ref="E200:AA200" si="163">SUM(E197:E199)</f>
        <v>6.05</v>
      </c>
      <c r="F200" s="35">
        <f t="shared" si="163"/>
        <v>8.92</v>
      </c>
      <c r="G200" s="35">
        <f t="shared" si="163"/>
        <v>8.92</v>
      </c>
      <c r="H200" s="35">
        <f t="shared" si="163"/>
        <v>44.05</v>
      </c>
      <c r="I200" s="35">
        <f t="shared" si="163"/>
        <v>44.05</v>
      </c>
      <c r="J200" s="35">
        <f>SUM(J197:J199)</f>
        <v>283.89999999999998</v>
      </c>
      <c r="K200" s="35">
        <f t="shared" si="163"/>
        <v>283.89999999999998</v>
      </c>
      <c r="L200" s="35">
        <f t="shared" si="163"/>
        <v>0.02</v>
      </c>
      <c r="M200" s="37">
        <f t="shared" si="163"/>
        <v>0.02</v>
      </c>
      <c r="N200" s="37">
        <f t="shared" si="163"/>
        <v>0.05</v>
      </c>
      <c r="O200" s="37">
        <f t="shared" si="163"/>
        <v>0.05</v>
      </c>
      <c r="P200" s="37">
        <f t="shared" si="163"/>
        <v>0.02</v>
      </c>
      <c r="Q200" s="37">
        <f t="shared" si="163"/>
        <v>0.02</v>
      </c>
      <c r="R200" s="37">
        <f t="shared" si="163"/>
        <v>20</v>
      </c>
      <c r="S200" s="37">
        <f t="shared" si="163"/>
        <v>20</v>
      </c>
      <c r="T200" s="37">
        <f t="shared" si="163"/>
        <v>15.629999999999999</v>
      </c>
      <c r="U200" s="37">
        <f t="shared" si="163"/>
        <v>15.629999999999999</v>
      </c>
      <c r="V200" s="37">
        <f t="shared" si="163"/>
        <v>36.94</v>
      </c>
      <c r="W200" s="37">
        <f t="shared" si="163"/>
        <v>36.94</v>
      </c>
      <c r="X200" s="37">
        <f t="shared" si="163"/>
        <v>17.22</v>
      </c>
      <c r="Y200" s="37">
        <f t="shared" si="163"/>
        <v>17.22</v>
      </c>
      <c r="Z200" s="37">
        <f t="shared" si="163"/>
        <v>1.35</v>
      </c>
      <c r="AA200" s="37">
        <f t="shared" si="163"/>
        <v>1.35</v>
      </c>
      <c r="AB200" s="47"/>
    </row>
    <row r="201" spans="1:28" s="26" customFormat="1" ht="42" x14ac:dyDescent="0.65">
      <c r="A201" s="21"/>
      <c r="B201" s="22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5"/>
    </row>
    <row r="202" spans="1:28" s="26" customFormat="1" ht="42" x14ac:dyDescent="0.65">
      <c r="A202" s="27" t="s">
        <v>48</v>
      </c>
      <c r="B202" s="28"/>
      <c r="C202" s="28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30"/>
    </row>
    <row r="203" spans="1:28" s="26" customFormat="1" ht="42" x14ac:dyDescent="0.65">
      <c r="A203" s="82" t="s">
        <v>12</v>
      </c>
      <c r="B203" s="82" t="s">
        <v>13</v>
      </c>
      <c r="C203" s="82"/>
      <c r="D203" s="83" t="s">
        <v>14</v>
      </c>
      <c r="E203" s="83"/>
      <c r="F203" s="83" t="s">
        <v>15</v>
      </c>
      <c r="G203" s="83"/>
      <c r="H203" s="91" t="s">
        <v>16</v>
      </c>
      <c r="I203" s="92"/>
      <c r="J203" s="83" t="s">
        <v>17</v>
      </c>
      <c r="K203" s="83"/>
      <c r="L203" s="89" t="s">
        <v>18</v>
      </c>
      <c r="M203" s="89"/>
      <c r="N203" s="89"/>
      <c r="O203" s="89"/>
      <c r="P203" s="89"/>
      <c r="Q203" s="89"/>
      <c r="R203" s="89"/>
      <c r="S203" s="89"/>
      <c r="T203" s="89" t="s">
        <v>19</v>
      </c>
      <c r="U203" s="89"/>
      <c r="V203" s="89"/>
      <c r="W203" s="89"/>
      <c r="X203" s="89"/>
      <c r="Y203" s="89"/>
      <c r="Z203" s="89"/>
      <c r="AA203" s="89"/>
      <c r="AB203" s="81" t="s">
        <v>20</v>
      </c>
    </row>
    <row r="204" spans="1:28" s="26" customFormat="1" ht="42" x14ac:dyDescent="0.65">
      <c r="A204" s="82"/>
      <c r="B204" s="82" t="s">
        <v>21</v>
      </c>
      <c r="C204" s="82" t="s">
        <v>22</v>
      </c>
      <c r="D204" s="83" t="s">
        <v>21</v>
      </c>
      <c r="E204" s="83" t="s">
        <v>22</v>
      </c>
      <c r="F204" s="83" t="s">
        <v>21</v>
      </c>
      <c r="G204" s="83" t="s">
        <v>22</v>
      </c>
      <c r="H204" s="83" t="s">
        <v>21</v>
      </c>
      <c r="I204" s="83" t="s">
        <v>22</v>
      </c>
      <c r="J204" s="83" t="s">
        <v>21</v>
      </c>
      <c r="K204" s="83" t="s">
        <v>22</v>
      </c>
      <c r="L204" s="89" t="s">
        <v>23</v>
      </c>
      <c r="M204" s="89"/>
      <c r="N204" s="89" t="s">
        <v>24</v>
      </c>
      <c r="O204" s="89"/>
      <c r="P204" s="90" t="s">
        <v>25</v>
      </c>
      <c r="Q204" s="90"/>
      <c r="R204" s="90" t="s">
        <v>26</v>
      </c>
      <c r="S204" s="90"/>
      <c r="T204" s="90" t="s">
        <v>27</v>
      </c>
      <c r="U204" s="90"/>
      <c r="V204" s="90" t="s">
        <v>28</v>
      </c>
      <c r="W204" s="90"/>
      <c r="X204" s="90" t="s">
        <v>29</v>
      </c>
      <c r="Y204" s="90"/>
      <c r="Z204" s="90" t="s">
        <v>30</v>
      </c>
      <c r="AA204" s="90"/>
      <c r="AB204" s="81"/>
    </row>
    <row r="205" spans="1:28" s="26" customFormat="1" ht="119.25" customHeight="1" x14ac:dyDescent="0.65">
      <c r="A205" s="82"/>
      <c r="B205" s="82"/>
      <c r="C205" s="82"/>
      <c r="D205" s="83"/>
      <c r="E205" s="83"/>
      <c r="F205" s="83"/>
      <c r="G205" s="83"/>
      <c r="H205" s="83"/>
      <c r="I205" s="83"/>
      <c r="J205" s="83"/>
      <c r="K205" s="83"/>
      <c r="L205" s="31" t="s">
        <v>21</v>
      </c>
      <c r="M205" s="32" t="s">
        <v>22</v>
      </c>
      <c r="N205" s="32" t="s">
        <v>21</v>
      </c>
      <c r="O205" s="32" t="s">
        <v>22</v>
      </c>
      <c r="P205" s="32" t="s">
        <v>21</v>
      </c>
      <c r="Q205" s="32" t="s">
        <v>22</v>
      </c>
      <c r="R205" s="32" t="s">
        <v>21</v>
      </c>
      <c r="S205" s="32" t="s">
        <v>22</v>
      </c>
      <c r="T205" s="32" t="s">
        <v>21</v>
      </c>
      <c r="U205" s="32" t="s">
        <v>22</v>
      </c>
      <c r="V205" s="32" t="s">
        <v>21</v>
      </c>
      <c r="W205" s="32" t="s">
        <v>22</v>
      </c>
      <c r="X205" s="32" t="s">
        <v>21</v>
      </c>
      <c r="Y205" s="32" t="s">
        <v>22</v>
      </c>
      <c r="Z205" s="32" t="s">
        <v>21</v>
      </c>
      <c r="AA205" s="32" t="s">
        <v>22</v>
      </c>
      <c r="AB205" s="81"/>
    </row>
    <row r="206" spans="1:28" s="26" customFormat="1" ht="84" customHeight="1" x14ac:dyDescent="0.65">
      <c r="A206" s="33" t="s">
        <v>91</v>
      </c>
      <c r="B206" s="40">
        <v>25</v>
      </c>
      <c r="C206" s="40">
        <v>25</v>
      </c>
      <c r="D206" s="37">
        <v>0.7</v>
      </c>
      <c r="E206" s="37">
        <v>0.70000000000000007</v>
      </c>
      <c r="F206" s="37">
        <v>2.0499999999999998</v>
      </c>
      <c r="G206" s="37">
        <v>2.0499999999999998</v>
      </c>
      <c r="H206" s="37">
        <v>1.65</v>
      </c>
      <c r="I206" s="37">
        <v>1.65</v>
      </c>
      <c r="J206" s="37">
        <f>63.9/2</f>
        <v>31.95</v>
      </c>
      <c r="K206" s="37">
        <f>63.9/2</f>
        <v>31.95</v>
      </c>
      <c r="L206" s="36">
        <v>0</v>
      </c>
      <c r="M206" s="37">
        <v>0</v>
      </c>
      <c r="N206" s="37">
        <v>10</v>
      </c>
      <c r="O206" s="37">
        <v>10</v>
      </c>
      <c r="P206" s="37">
        <v>0</v>
      </c>
      <c r="Q206" s="37">
        <v>0</v>
      </c>
      <c r="R206" s="37">
        <v>0</v>
      </c>
      <c r="S206" s="37">
        <v>0</v>
      </c>
      <c r="T206" s="37">
        <v>18</v>
      </c>
      <c r="U206" s="37">
        <v>18</v>
      </c>
      <c r="V206" s="37">
        <v>12</v>
      </c>
      <c r="W206" s="37">
        <v>12</v>
      </c>
      <c r="X206" s="37">
        <v>0</v>
      </c>
      <c r="Y206" s="37">
        <v>0</v>
      </c>
      <c r="Z206" s="37">
        <v>0.1</v>
      </c>
      <c r="AA206" s="37">
        <v>0.1</v>
      </c>
      <c r="AB206" s="40"/>
    </row>
    <row r="207" spans="1:28" s="26" customFormat="1" ht="45.75" customHeight="1" x14ac:dyDescent="0.65">
      <c r="A207" s="33" t="s">
        <v>86</v>
      </c>
      <c r="B207" s="57" t="s">
        <v>37</v>
      </c>
      <c r="C207" s="42" t="s">
        <v>38</v>
      </c>
      <c r="D207" s="35">
        <v>2.3199999999999998</v>
      </c>
      <c r="E207" s="35">
        <v>2.9</v>
      </c>
      <c r="F207" s="35">
        <v>2</v>
      </c>
      <c r="G207" s="35">
        <v>5.3</v>
      </c>
      <c r="H207" s="35">
        <v>16.8</v>
      </c>
      <c r="I207" s="35">
        <v>21</v>
      </c>
      <c r="J207" s="35">
        <v>96</v>
      </c>
      <c r="K207" s="35">
        <v>121</v>
      </c>
      <c r="L207" s="35">
        <v>8.23</v>
      </c>
      <c r="M207" s="37">
        <f t="shared" ref="M207" si="164">L207</f>
        <v>8.23</v>
      </c>
      <c r="N207" s="37">
        <v>0.04</v>
      </c>
      <c r="O207" s="37">
        <f t="shared" ref="O207" si="165">N207</f>
        <v>0.04</v>
      </c>
      <c r="P207" s="37">
        <v>0.03</v>
      </c>
      <c r="Q207" s="37">
        <f t="shared" ref="Q207" si="166">P207</f>
        <v>0.03</v>
      </c>
      <c r="R207" s="37">
        <v>0</v>
      </c>
      <c r="S207" s="37">
        <f t="shared" ref="S207" si="167">R207</f>
        <v>0</v>
      </c>
      <c r="T207" s="37">
        <v>35.5</v>
      </c>
      <c r="U207" s="37">
        <f t="shared" ref="U207" si="168">T207</f>
        <v>35.5</v>
      </c>
      <c r="V207" s="37">
        <v>42.58</v>
      </c>
      <c r="W207" s="37">
        <f t="shared" ref="W207" si="169">V207</f>
        <v>42.58</v>
      </c>
      <c r="X207" s="37">
        <v>21</v>
      </c>
      <c r="Y207" s="37">
        <f t="shared" ref="Y207" si="170">X207</f>
        <v>21</v>
      </c>
      <c r="Z207" s="37">
        <v>0.95</v>
      </c>
      <c r="AA207" s="37">
        <f t="shared" ref="AA207" si="171">Z207</f>
        <v>0.95</v>
      </c>
      <c r="AB207" s="40">
        <v>110</v>
      </c>
    </row>
    <row r="208" spans="1:28" s="26" customFormat="1" ht="45.75" customHeight="1" x14ac:dyDescent="0.65">
      <c r="A208" s="33" t="s">
        <v>49</v>
      </c>
      <c r="B208" s="42">
        <v>150</v>
      </c>
      <c r="C208" s="42">
        <v>180</v>
      </c>
      <c r="D208" s="35">
        <v>8.4</v>
      </c>
      <c r="E208" s="35">
        <v>8.4</v>
      </c>
      <c r="F208" s="35">
        <v>10.8</v>
      </c>
      <c r="G208" s="35">
        <v>10.8</v>
      </c>
      <c r="H208" s="35">
        <v>41.25</v>
      </c>
      <c r="I208" s="35">
        <v>41.25</v>
      </c>
      <c r="J208" s="35">
        <v>303</v>
      </c>
      <c r="K208" s="35">
        <v>363.6</v>
      </c>
      <c r="L208" s="35">
        <v>0</v>
      </c>
      <c r="M208" s="37">
        <v>0</v>
      </c>
      <c r="N208" s="37">
        <v>0.98</v>
      </c>
      <c r="O208" s="37">
        <v>0.98</v>
      </c>
      <c r="P208" s="37">
        <v>0.06</v>
      </c>
      <c r="Q208" s="37">
        <v>0.06</v>
      </c>
      <c r="R208" s="37">
        <v>21</v>
      </c>
      <c r="S208" s="37">
        <v>21</v>
      </c>
      <c r="T208" s="37">
        <v>4.8600000000000003</v>
      </c>
      <c r="U208" s="37">
        <v>4.8600000000000003</v>
      </c>
      <c r="V208" s="37">
        <v>37.17</v>
      </c>
      <c r="W208" s="37">
        <v>37.17</v>
      </c>
      <c r="X208" s="37">
        <v>21.15</v>
      </c>
      <c r="Y208" s="37">
        <v>21.15</v>
      </c>
      <c r="Z208" s="37">
        <v>1.1100000000000001</v>
      </c>
      <c r="AA208" s="37">
        <v>1.1100000000000001</v>
      </c>
      <c r="AB208" s="40">
        <v>516</v>
      </c>
    </row>
    <row r="209" spans="1:28" s="26" customFormat="1" ht="93.75" customHeight="1" x14ac:dyDescent="0.65">
      <c r="A209" s="33" t="s">
        <v>70</v>
      </c>
      <c r="B209" s="42" t="s">
        <v>68</v>
      </c>
      <c r="C209" s="42" t="s">
        <v>68</v>
      </c>
      <c r="D209" s="35">
        <v>10.55</v>
      </c>
      <c r="E209" s="35">
        <v>10.55</v>
      </c>
      <c r="F209" s="35">
        <v>7</v>
      </c>
      <c r="G209" s="35">
        <v>7</v>
      </c>
      <c r="H209" s="35">
        <v>1.61</v>
      </c>
      <c r="I209" s="35">
        <v>1.61</v>
      </c>
      <c r="J209" s="35">
        <v>295.83999999999997</v>
      </c>
      <c r="K209" s="35">
        <v>295.83999999999997</v>
      </c>
      <c r="L209" s="35">
        <v>0.05</v>
      </c>
      <c r="M209" s="37">
        <v>0.05</v>
      </c>
      <c r="N209" s="37">
        <v>0.37</v>
      </c>
      <c r="O209" s="37">
        <v>0.37</v>
      </c>
      <c r="P209" s="37">
        <v>11.83</v>
      </c>
      <c r="Q209" s="37">
        <v>98.95</v>
      </c>
      <c r="R209" s="37">
        <v>21.11</v>
      </c>
      <c r="S209" s="37">
        <v>2.21</v>
      </c>
      <c r="T209" s="37">
        <v>0</v>
      </c>
      <c r="U209" s="37">
        <v>0</v>
      </c>
      <c r="V209" s="37">
        <v>5.8333333333333334E-2</v>
      </c>
      <c r="W209" s="37">
        <v>0.06</v>
      </c>
      <c r="X209" s="37">
        <v>0.875</v>
      </c>
      <c r="Y209" s="37">
        <v>0.37</v>
      </c>
      <c r="Z209" s="37">
        <v>0.37</v>
      </c>
      <c r="AA209" s="37">
        <v>11.83</v>
      </c>
      <c r="AB209" s="40">
        <v>508</v>
      </c>
    </row>
    <row r="210" spans="1:28" s="26" customFormat="1" ht="46.5" customHeight="1" x14ac:dyDescent="0.65">
      <c r="A210" s="33" t="s">
        <v>52</v>
      </c>
      <c r="B210" s="42" t="s">
        <v>73</v>
      </c>
      <c r="C210" s="42" t="s">
        <v>73</v>
      </c>
      <c r="D210" s="35">
        <v>0.2</v>
      </c>
      <c r="E210" s="35">
        <v>0.2</v>
      </c>
      <c r="F210" s="35">
        <v>0</v>
      </c>
      <c r="G210" s="35">
        <v>0</v>
      </c>
      <c r="H210" s="35">
        <v>15</v>
      </c>
      <c r="I210" s="35">
        <v>15</v>
      </c>
      <c r="J210" s="35">
        <v>58</v>
      </c>
      <c r="K210" s="35">
        <v>58</v>
      </c>
      <c r="L210" s="35">
        <v>0.02</v>
      </c>
      <c r="M210" s="37">
        <v>0.02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1.29</v>
      </c>
      <c r="U210" s="37">
        <v>1.29</v>
      </c>
      <c r="V210" s="37">
        <v>1.6</v>
      </c>
      <c r="W210" s="37">
        <v>1.6</v>
      </c>
      <c r="X210" s="37">
        <v>0.88</v>
      </c>
      <c r="Y210" s="37">
        <v>0.88</v>
      </c>
      <c r="Z210" s="37">
        <v>0.21</v>
      </c>
      <c r="AA210" s="37">
        <v>0.21</v>
      </c>
      <c r="AB210" s="40">
        <v>685</v>
      </c>
    </row>
    <row r="211" spans="1:28" s="26" customFormat="1" ht="42" x14ac:dyDescent="0.65">
      <c r="A211" s="41" t="s">
        <v>96</v>
      </c>
      <c r="B211" s="40">
        <v>100</v>
      </c>
      <c r="C211" s="40">
        <v>100</v>
      </c>
      <c r="D211" s="37">
        <v>0.4</v>
      </c>
      <c r="E211" s="37">
        <v>0.4</v>
      </c>
      <c r="F211" s="37">
        <v>7.3</v>
      </c>
      <c r="G211" s="37">
        <v>7.3</v>
      </c>
      <c r="H211" s="37">
        <v>9.8000000000000007</v>
      </c>
      <c r="I211" s="37">
        <v>9.8000000000000007</v>
      </c>
      <c r="J211" s="35">
        <v>47</v>
      </c>
      <c r="K211" s="35">
        <v>47</v>
      </c>
      <c r="L211" s="35">
        <v>0.03</v>
      </c>
      <c r="M211" s="35">
        <v>0.03</v>
      </c>
      <c r="N211" s="35">
        <v>0.98</v>
      </c>
      <c r="O211" s="35">
        <v>0.98</v>
      </c>
      <c r="P211" s="35">
        <v>0.03</v>
      </c>
      <c r="Q211" s="35">
        <v>0.03</v>
      </c>
      <c r="R211" s="35">
        <v>0</v>
      </c>
      <c r="S211" s="35">
        <v>0</v>
      </c>
      <c r="T211" s="35">
        <v>90.8</v>
      </c>
      <c r="U211" s="35">
        <v>90.8</v>
      </c>
      <c r="V211" s="35">
        <v>0.37</v>
      </c>
      <c r="W211" s="35">
        <v>0.37</v>
      </c>
      <c r="X211" s="35">
        <v>0</v>
      </c>
      <c r="Y211" s="35">
        <v>0</v>
      </c>
      <c r="Z211" s="35">
        <v>0</v>
      </c>
      <c r="AA211" s="35">
        <v>0</v>
      </c>
      <c r="AB211" s="40">
        <v>43</v>
      </c>
    </row>
    <row r="212" spans="1:28" s="26" customFormat="1" ht="46.5" customHeight="1" x14ac:dyDescent="0.65">
      <c r="A212" s="33" t="s">
        <v>41</v>
      </c>
      <c r="B212" s="42">
        <v>32.5</v>
      </c>
      <c r="C212" s="42">
        <v>32.5</v>
      </c>
      <c r="D212" s="35">
        <v>2.5024999999999999</v>
      </c>
      <c r="E212" s="35">
        <v>2.5024999999999999</v>
      </c>
      <c r="F212" s="35">
        <v>0.45500000000000002</v>
      </c>
      <c r="G212" s="35">
        <v>0.45500000000000002</v>
      </c>
      <c r="H212" s="35">
        <v>12.2525</v>
      </c>
      <c r="I212" s="35">
        <v>12.2525</v>
      </c>
      <c r="J212" s="35">
        <v>13.22</v>
      </c>
      <c r="K212" s="35">
        <v>13.22</v>
      </c>
      <c r="L212" s="35">
        <v>0</v>
      </c>
      <c r="M212" s="37">
        <v>0</v>
      </c>
      <c r="N212" s="37">
        <v>0.03</v>
      </c>
      <c r="O212" s="37">
        <v>0.03</v>
      </c>
      <c r="P212" s="37">
        <v>0</v>
      </c>
      <c r="Q212" s="37">
        <v>0</v>
      </c>
      <c r="R212" s="37">
        <v>0</v>
      </c>
      <c r="S212" s="37">
        <v>0</v>
      </c>
      <c r="T212" s="37">
        <v>11.62</v>
      </c>
      <c r="U212" s="37">
        <v>11.62</v>
      </c>
      <c r="V212" s="37">
        <v>22.86</v>
      </c>
      <c r="W212" s="37">
        <v>22.86</v>
      </c>
      <c r="X212" s="37">
        <v>20.420000000000002</v>
      </c>
      <c r="Y212" s="37">
        <v>20.420000000000002</v>
      </c>
      <c r="Z212" s="37">
        <v>1.58</v>
      </c>
      <c r="AA212" s="37">
        <v>1.58</v>
      </c>
      <c r="AB212" s="40" t="s">
        <v>34</v>
      </c>
    </row>
    <row r="213" spans="1:28" s="26" customFormat="1" ht="46.5" customHeight="1" x14ac:dyDescent="0.65">
      <c r="A213" s="46" t="s">
        <v>35</v>
      </c>
      <c r="B213" s="42">
        <f>25+201+150+90+215+32.5</f>
        <v>713.5</v>
      </c>
      <c r="C213" s="42">
        <f>713.5+50</f>
        <v>763.5</v>
      </c>
      <c r="D213" s="35">
        <f t="shared" ref="D213:AA213" si="172">SUM(D206:D212)</f>
        <v>25.072499999999998</v>
      </c>
      <c r="E213" s="35">
        <f t="shared" si="172"/>
        <v>25.6525</v>
      </c>
      <c r="F213" s="35">
        <f t="shared" si="172"/>
        <v>29.605</v>
      </c>
      <c r="G213" s="35">
        <f t="shared" si="172"/>
        <v>32.904999999999994</v>
      </c>
      <c r="H213" s="35">
        <f t="shared" si="172"/>
        <v>98.362499999999997</v>
      </c>
      <c r="I213" s="35">
        <f t="shared" si="172"/>
        <v>102.5625</v>
      </c>
      <c r="J213" s="35">
        <f t="shared" si="172"/>
        <v>845.01</v>
      </c>
      <c r="K213" s="35">
        <f t="shared" si="172"/>
        <v>930.6099999999999</v>
      </c>
      <c r="L213" s="35">
        <f t="shared" si="172"/>
        <v>8.33</v>
      </c>
      <c r="M213" s="37">
        <f t="shared" si="172"/>
        <v>8.33</v>
      </c>
      <c r="N213" s="37">
        <f t="shared" si="172"/>
        <v>12.399999999999999</v>
      </c>
      <c r="O213" s="37">
        <f t="shared" si="172"/>
        <v>12.399999999999999</v>
      </c>
      <c r="P213" s="37">
        <f t="shared" si="172"/>
        <v>11.95</v>
      </c>
      <c r="Q213" s="37">
        <f t="shared" si="172"/>
        <v>99.070000000000007</v>
      </c>
      <c r="R213" s="37">
        <f t="shared" si="172"/>
        <v>42.11</v>
      </c>
      <c r="S213" s="37">
        <f t="shared" si="172"/>
        <v>23.21</v>
      </c>
      <c r="T213" s="37">
        <f t="shared" si="172"/>
        <v>162.07</v>
      </c>
      <c r="U213" s="37">
        <f t="shared" si="172"/>
        <v>162.07</v>
      </c>
      <c r="V213" s="37">
        <f t="shared" si="172"/>
        <v>116.63833333333334</v>
      </c>
      <c r="W213" s="37">
        <f t="shared" si="172"/>
        <v>116.64</v>
      </c>
      <c r="X213" s="37">
        <f t="shared" si="172"/>
        <v>64.325000000000003</v>
      </c>
      <c r="Y213" s="37">
        <f t="shared" si="172"/>
        <v>63.82</v>
      </c>
      <c r="Z213" s="37">
        <f t="shared" si="172"/>
        <v>4.32</v>
      </c>
      <c r="AA213" s="37">
        <f t="shared" si="172"/>
        <v>15.780000000000001</v>
      </c>
      <c r="AB213" s="47"/>
    </row>
    <row r="214" spans="1:28" s="26" customFormat="1" ht="46.5" customHeight="1" x14ac:dyDescent="0.65">
      <c r="A214" s="46" t="s">
        <v>42</v>
      </c>
      <c r="B214" s="42">
        <f>713.5+388</f>
        <v>1101.5</v>
      </c>
      <c r="C214" s="42">
        <f>763.5+388</f>
        <v>1151.5</v>
      </c>
      <c r="D214" s="35">
        <f t="shared" ref="D214:AA214" si="173">D213+D200</f>
        <v>31.122499999999999</v>
      </c>
      <c r="E214" s="35">
        <f t="shared" si="173"/>
        <v>31.702500000000001</v>
      </c>
      <c r="F214" s="35">
        <f t="shared" si="173"/>
        <v>38.524999999999999</v>
      </c>
      <c r="G214" s="35">
        <f t="shared" si="173"/>
        <v>41.824999999999996</v>
      </c>
      <c r="H214" s="35">
        <f t="shared" si="173"/>
        <v>142.41249999999999</v>
      </c>
      <c r="I214" s="35">
        <f t="shared" si="173"/>
        <v>146.61250000000001</v>
      </c>
      <c r="J214" s="35">
        <f t="shared" si="173"/>
        <v>1128.9099999999999</v>
      </c>
      <c r="K214" s="35">
        <f t="shared" si="173"/>
        <v>1214.5099999999998</v>
      </c>
      <c r="L214" s="35">
        <f t="shared" si="173"/>
        <v>8.35</v>
      </c>
      <c r="M214" s="37">
        <f t="shared" si="173"/>
        <v>8.35</v>
      </c>
      <c r="N214" s="37">
        <f t="shared" si="173"/>
        <v>12.45</v>
      </c>
      <c r="O214" s="37">
        <f t="shared" si="173"/>
        <v>12.45</v>
      </c>
      <c r="P214" s="37">
        <f t="shared" si="173"/>
        <v>11.969999999999999</v>
      </c>
      <c r="Q214" s="37">
        <f t="shared" si="173"/>
        <v>99.09</v>
      </c>
      <c r="R214" s="37">
        <f t="shared" si="173"/>
        <v>62.11</v>
      </c>
      <c r="S214" s="37">
        <f t="shared" si="173"/>
        <v>43.21</v>
      </c>
      <c r="T214" s="37">
        <f t="shared" si="173"/>
        <v>177.7</v>
      </c>
      <c r="U214" s="37">
        <f t="shared" si="173"/>
        <v>177.7</v>
      </c>
      <c r="V214" s="37">
        <f t="shared" si="173"/>
        <v>153.57833333333332</v>
      </c>
      <c r="W214" s="37">
        <f t="shared" si="173"/>
        <v>153.57999999999998</v>
      </c>
      <c r="X214" s="37">
        <f t="shared" si="173"/>
        <v>81.545000000000002</v>
      </c>
      <c r="Y214" s="37">
        <f t="shared" si="173"/>
        <v>81.039999999999992</v>
      </c>
      <c r="Z214" s="37">
        <f t="shared" si="173"/>
        <v>5.67</v>
      </c>
      <c r="AA214" s="37">
        <f t="shared" si="173"/>
        <v>17.130000000000003</v>
      </c>
      <c r="AB214" s="47"/>
    </row>
    <row r="215" spans="1:28" s="26" customFormat="1" ht="42" x14ac:dyDescent="0.65">
      <c r="A215" s="21"/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5"/>
    </row>
    <row r="216" spans="1:28" s="26" customFormat="1" ht="42" x14ac:dyDescent="0.65">
      <c r="A216" s="27" t="s">
        <v>63</v>
      </c>
      <c r="B216" s="28"/>
      <c r="C216" s="28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48"/>
    </row>
    <row r="217" spans="1:28" s="26" customFormat="1" ht="42" x14ac:dyDescent="0.65">
      <c r="A217" s="27" t="s">
        <v>11</v>
      </c>
      <c r="B217" s="59"/>
      <c r="C217" s="5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48"/>
    </row>
    <row r="218" spans="1:28" s="26" customFormat="1" ht="42" x14ac:dyDescent="0.65">
      <c r="A218" s="82" t="s">
        <v>12</v>
      </c>
      <c r="B218" s="82" t="s">
        <v>13</v>
      </c>
      <c r="C218" s="82"/>
      <c r="D218" s="83" t="s">
        <v>14</v>
      </c>
      <c r="E218" s="83"/>
      <c r="F218" s="83" t="s">
        <v>15</v>
      </c>
      <c r="G218" s="83"/>
      <c r="H218" s="91" t="s">
        <v>16</v>
      </c>
      <c r="I218" s="92"/>
      <c r="J218" s="83" t="s">
        <v>17</v>
      </c>
      <c r="K218" s="83"/>
      <c r="L218" s="89" t="s">
        <v>18</v>
      </c>
      <c r="M218" s="89"/>
      <c r="N218" s="89"/>
      <c r="O218" s="89"/>
      <c r="P218" s="89"/>
      <c r="Q218" s="89"/>
      <c r="R218" s="89"/>
      <c r="S218" s="89"/>
      <c r="T218" s="89" t="s">
        <v>19</v>
      </c>
      <c r="U218" s="89"/>
      <c r="V218" s="89"/>
      <c r="W218" s="89"/>
      <c r="X218" s="89"/>
      <c r="Y218" s="89"/>
      <c r="Z218" s="89"/>
      <c r="AA218" s="89"/>
      <c r="AB218" s="81" t="s">
        <v>20</v>
      </c>
    </row>
    <row r="219" spans="1:28" s="26" customFormat="1" ht="42" x14ac:dyDescent="0.65">
      <c r="A219" s="82"/>
      <c r="B219" s="82" t="s">
        <v>21</v>
      </c>
      <c r="C219" s="82" t="s">
        <v>22</v>
      </c>
      <c r="D219" s="83" t="s">
        <v>21</v>
      </c>
      <c r="E219" s="83" t="s">
        <v>22</v>
      </c>
      <c r="F219" s="83" t="s">
        <v>21</v>
      </c>
      <c r="G219" s="83" t="s">
        <v>22</v>
      </c>
      <c r="H219" s="83" t="s">
        <v>21</v>
      </c>
      <c r="I219" s="83" t="s">
        <v>22</v>
      </c>
      <c r="J219" s="83" t="s">
        <v>21</v>
      </c>
      <c r="K219" s="83" t="s">
        <v>22</v>
      </c>
      <c r="L219" s="89" t="s">
        <v>23</v>
      </c>
      <c r="M219" s="89"/>
      <c r="N219" s="89" t="s">
        <v>24</v>
      </c>
      <c r="O219" s="89"/>
      <c r="P219" s="90" t="s">
        <v>25</v>
      </c>
      <c r="Q219" s="90"/>
      <c r="R219" s="90" t="s">
        <v>26</v>
      </c>
      <c r="S219" s="90"/>
      <c r="T219" s="90" t="s">
        <v>27</v>
      </c>
      <c r="U219" s="90"/>
      <c r="V219" s="90" t="s">
        <v>28</v>
      </c>
      <c r="W219" s="90"/>
      <c r="X219" s="90" t="s">
        <v>29</v>
      </c>
      <c r="Y219" s="90"/>
      <c r="Z219" s="90" t="s">
        <v>30</v>
      </c>
      <c r="AA219" s="90"/>
      <c r="AB219" s="81"/>
    </row>
    <row r="220" spans="1:28" s="26" customFormat="1" ht="109.5" customHeight="1" x14ac:dyDescent="0.65">
      <c r="A220" s="82"/>
      <c r="B220" s="82"/>
      <c r="C220" s="82"/>
      <c r="D220" s="83"/>
      <c r="E220" s="83"/>
      <c r="F220" s="83"/>
      <c r="G220" s="83"/>
      <c r="H220" s="83"/>
      <c r="I220" s="83"/>
      <c r="J220" s="83"/>
      <c r="K220" s="83"/>
      <c r="L220" s="31" t="s">
        <v>21</v>
      </c>
      <c r="M220" s="32" t="s">
        <v>22</v>
      </c>
      <c r="N220" s="32" t="s">
        <v>21</v>
      </c>
      <c r="O220" s="32" t="s">
        <v>22</v>
      </c>
      <c r="P220" s="32" t="s">
        <v>21</v>
      </c>
      <c r="Q220" s="32" t="s">
        <v>22</v>
      </c>
      <c r="R220" s="32" t="s">
        <v>21</v>
      </c>
      <c r="S220" s="32" t="s">
        <v>22</v>
      </c>
      <c r="T220" s="32" t="s">
        <v>21</v>
      </c>
      <c r="U220" s="32" t="s">
        <v>22</v>
      </c>
      <c r="V220" s="32" t="s">
        <v>21</v>
      </c>
      <c r="W220" s="32" t="s">
        <v>22</v>
      </c>
      <c r="X220" s="32" t="s">
        <v>21</v>
      </c>
      <c r="Y220" s="32" t="s">
        <v>22</v>
      </c>
      <c r="Z220" s="32" t="s">
        <v>21</v>
      </c>
      <c r="AA220" s="32" t="s">
        <v>22</v>
      </c>
      <c r="AB220" s="81"/>
    </row>
    <row r="221" spans="1:28" s="26" customFormat="1" ht="80.25" customHeight="1" x14ac:dyDescent="0.65">
      <c r="A221" s="33" t="s">
        <v>47</v>
      </c>
      <c r="B221" s="42" t="s">
        <v>32</v>
      </c>
      <c r="C221" s="42" t="str">
        <f>B221</f>
        <v>150/5</v>
      </c>
      <c r="D221" s="35">
        <v>3.72</v>
      </c>
      <c r="E221" s="35">
        <v>3.72</v>
      </c>
      <c r="F221" s="35">
        <v>6.36</v>
      </c>
      <c r="G221" s="35">
        <v>6.36</v>
      </c>
      <c r="H221" s="35">
        <v>23.56</v>
      </c>
      <c r="I221" s="35">
        <v>23.56</v>
      </c>
      <c r="J221" s="35">
        <v>172.05</v>
      </c>
      <c r="K221" s="35">
        <v>172.05</v>
      </c>
      <c r="L221" s="35">
        <v>0</v>
      </c>
      <c r="M221" s="37">
        <f>L221</f>
        <v>0</v>
      </c>
      <c r="N221" s="37">
        <v>0.03</v>
      </c>
      <c r="O221" s="37">
        <f>N221</f>
        <v>0.03</v>
      </c>
      <c r="P221" s="37">
        <v>0.02</v>
      </c>
      <c r="Q221" s="37">
        <f>P221</f>
        <v>0.02</v>
      </c>
      <c r="R221" s="37">
        <v>20</v>
      </c>
      <c r="S221" s="37">
        <f>R221</f>
        <v>20</v>
      </c>
      <c r="T221" s="37">
        <v>8.4</v>
      </c>
      <c r="U221" s="37">
        <f>T221</f>
        <v>8.4</v>
      </c>
      <c r="V221" s="37">
        <v>29.4</v>
      </c>
      <c r="W221" s="37">
        <f>V221</f>
        <v>29.4</v>
      </c>
      <c r="X221" s="37">
        <v>5.9</v>
      </c>
      <c r="Y221" s="37">
        <f>X221</f>
        <v>5.9</v>
      </c>
      <c r="Z221" s="37">
        <v>0.34</v>
      </c>
      <c r="AA221" s="37">
        <f>Z221</f>
        <v>0.34</v>
      </c>
      <c r="AB221" s="40">
        <v>302</v>
      </c>
    </row>
    <row r="222" spans="1:28" s="26" customFormat="1" ht="75.75" customHeight="1" x14ac:dyDescent="0.65">
      <c r="A222" s="33" t="s">
        <v>33</v>
      </c>
      <c r="B222" s="42">
        <v>18</v>
      </c>
      <c r="C222" s="42">
        <v>18</v>
      </c>
      <c r="D222" s="35">
        <v>1.35</v>
      </c>
      <c r="E222" s="35">
        <v>1.35</v>
      </c>
      <c r="F222" s="35">
        <v>0.52</v>
      </c>
      <c r="G222" s="35">
        <v>0.52</v>
      </c>
      <c r="H222" s="35">
        <v>9.25</v>
      </c>
      <c r="I222" s="35">
        <v>9.25</v>
      </c>
      <c r="J222" s="35">
        <v>47.4</v>
      </c>
      <c r="K222" s="35">
        <v>47.4</v>
      </c>
      <c r="L222" s="35">
        <v>0</v>
      </c>
      <c r="M222" s="37">
        <f t="shared" ref="M222" si="174">L222</f>
        <v>0</v>
      </c>
      <c r="N222" s="37">
        <v>0.02</v>
      </c>
      <c r="O222" s="37">
        <f t="shared" ref="O222" si="175">N222</f>
        <v>0.02</v>
      </c>
      <c r="P222" s="37">
        <v>0</v>
      </c>
      <c r="Q222" s="37">
        <f t="shared" ref="Q222" si="176">P222</f>
        <v>0</v>
      </c>
      <c r="R222" s="37">
        <v>0</v>
      </c>
      <c r="S222" s="37">
        <f t="shared" ref="S222" si="177">R222</f>
        <v>0</v>
      </c>
      <c r="T222" s="37">
        <v>5.94</v>
      </c>
      <c r="U222" s="37">
        <f t="shared" ref="U222" si="178">T222</f>
        <v>5.94</v>
      </c>
      <c r="V222" s="37">
        <v>5.94</v>
      </c>
      <c r="W222" s="37">
        <f t="shared" ref="W222" si="179">V222</f>
        <v>5.94</v>
      </c>
      <c r="X222" s="37">
        <v>10.44</v>
      </c>
      <c r="Y222" s="37">
        <f t="shared" ref="Y222" si="180">X222</f>
        <v>10.44</v>
      </c>
      <c r="Z222" s="37">
        <v>0.8</v>
      </c>
      <c r="AA222" s="37">
        <f t="shared" ref="AA222" si="181">Z222</f>
        <v>0.8</v>
      </c>
      <c r="AB222" s="40" t="s">
        <v>34</v>
      </c>
    </row>
    <row r="223" spans="1:28" s="26" customFormat="1" ht="33.75" customHeight="1" x14ac:dyDescent="0.65">
      <c r="A223" s="33" t="s">
        <v>52</v>
      </c>
      <c r="B223" s="42" t="s">
        <v>73</v>
      </c>
      <c r="C223" s="42" t="s">
        <v>73</v>
      </c>
      <c r="D223" s="35">
        <v>0.2</v>
      </c>
      <c r="E223" s="35">
        <v>0.2</v>
      </c>
      <c r="F223" s="35">
        <v>0</v>
      </c>
      <c r="G223" s="35">
        <v>0</v>
      </c>
      <c r="H223" s="35">
        <v>15</v>
      </c>
      <c r="I223" s="35">
        <v>15</v>
      </c>
      <c r="J223" s="35">
        <v>58</v>
      </c>
      <c r="K223" s="35">
        <v>58</v>
      </c>
      <c r="L223" s="35">
        <v>0.02</v>
      </c>
      <c r="M223" s="37">
        <v>0.02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1.29</v>
      </c>
      <c r="U223" s="37">
        <v>1.29</v>
      </c>
      <c r="V223" s="37">
        <v>1.6</v>
      </c>
      <c r="W223" s="37">
        <v>1.6</v>
      </c>
      <c r="X223" s="37">
        <v>0.88</v>
      </c>
      <c r="Y223" s="37">
        <v>0.88</v>
      </c>
      <c r="Z223" s="37">
        <v>0.21</v>
      </c>
      <c r="AA223" s="37">
        <v>0.21</v>
      </c>
      <c r="AB223" s="40">
        <v>685</v>
      </c>
    </row>
    <row r="224" spans="1:28" s="26" customFormat="1" ht="42" x14ac:dyDescent="0.65">
      <c r="A224" s="46" t="s">
        <v>35</v>
      </c>
      <c r="B224" s="42">
        <f>388</f>
        <v>388</v>
      </c>
      <c r="C224" s="42">
        <f>388</f>
        <v>388</v>
      </c>
      <c r="D224" s="35">
        <f>SUM(D221:D223)</f>
        <v>5.2700000000000005</v>
      </c>
      <c r="E224" s="35">
        <f t="shared" ref="E224:AA224" si="182">SUM(E221:E223)</f>
        <v>5.2700000000000005</v>
      </c>
      <c r="F224" s="35">
        <f t="shared" si="182"/>
        <v>6.8800000000000008</v>
      </c>
      <c r="G224" s="35">
        <f t="shared" si="182"/>
        <v>6.8800000000000008</v>
      </c>
      <c r="H224" s="35">
        <f t="shared" si="182"/>
        <v>47.81</v>
      </c>
      <c r="I224" s="35">
        <f t="shared" si="182"/>
        <v>47.81</v>
      </c>
      <c r="J224" s="35">
        <f t="shared" si="182"/>
        <v>277.45000000000005</v>
      </c>
      <c r="K224" s="35">
        <f t="shared" si="182"/>
        <v>277.45000000000005</v>
      </c>
      <c r="L224" s="35">
        <f t="shared" si="182"/>
        <v>0.02</v>
      </c>
      <c r="M224" s="37">
        <f t="shared" si="182"/>
        <v>0.02</v>
      </c>
      <c r="N224" s="37">
        <f t="shared" si="182"/>
        <v>0.05</v>
      </c>
      <c r="O224" s="37">
        <f t="shared" si="182"/>
        <v>0.05</v>
      </c>
      <c r="P224" s="37">
        <f t="shared" si="182"/>
        <v>0.02</v>
      </c>
      <c r="Q224" s="37">
        <f t="shared" si="182"/>
        <v>0.02</v>
      </c>
      <c r="R224" s="37">
        <f t="shared" si="182"/>
        <v>20</v>
      </c>
      <c r="S224" s="37">
        <f t="shared" si="182"/>
        <v>20</v>
      </c>
      <c r="T224" s="37">
        <f t="shared" si="182"/>
        <v>15.629999999999999</v>
      </c>
      <c r="U224" s="37">
        <f t="shared" si="182"/>
        <v>15.629999999999999</v>
      </c>
      <c r="V224" s="37">
        <f t="shared" si="182"/>
        <v>36.94</v>
      </c>
      <c r="W224" s="37">
        <f t="shared" si="182"/>
        <v>36.94</v>
      </c>
      <c r="X224" s="37">
        <f t="shared" si="182"/>
        <v>17.22</v>
      </c>
      <c r="Y224" s="37">
        <f t="shared" si="182"/>
        <v>17.22</v>
      </c>
      <c r="Z224" s="37">
        <f t="shared" si="182"/>
        <v>1.35</v>
      </c>
      <c r="AA224" s="37">
        <f t="shared" si="182"/>
        <v>1.35</v>
      </c>
      <c r="AB224" s="47"/>
    </row>
    <row r="225" spans="1:28" s="26" customFormat="1" ht="42" x14ac:dyDescent="0.65">
      <c r="A225" s="21"/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5"/>
    </row>
    <row r="226" spans="1:28" s="26" customFormat="1" ht="42" x14ac:dyDescent="0.65">
      <c r="A226" s="27" t="s">
        <v>48</v>
      </c>
      <c r="B226" s="28"/>
      <c r="C226" s="28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52"/>
    </row>
    <row r="227" spans="1:28" s="26" customFormat="1" ht="42" x14ac:dyDescent="0.65">
      <c r="A227" s="82" t="s">
        <v>12</v>
      </c>
      <c r="B227" s="82" t="s">
        <v>13</v>
      </c>
      <c r="C227" s="82"/>
      <c r="D227" s="83" t="s">
        <v>14</v>
      </c>
      <c r="E227" s="83"/>
      <c r="F227" s="83" t="s">
        <v>15</v>
      </c>
      <c r="G227" s="83"/>
      <c r="H227" s="91" t="s">
        <v>16</v>
      </c>
      <c r="I227" s="92"/>
      <c r="J227" s="83" t="s">
        <v>17</v>
      </c>
      <c r="K227" s="83"/>
      <c r="L227" s="89" t="s">
        <v>18</v>
      </c>
      <c r="M227" s="89"/>
      <c r="N227" s="89"/>
      <c r="O227" s="89"/>
      <c r="P227" s="89"/>
      <c r="Q227" s="89"/>
      <c r="R227" s="89"/>
      <c r="S227" s="89"/>
      <c r="T227" s="89" t="s">
        <v>19</v>
      </c>
      <c r="U227" s="89"/>
      <c r="V227" s="89"/>
      <c r="W227" s="89"/>
      <c r="X227" s="89"/>
      <c r="Y227" s="89"/>
      <c r="Z227" s="89"/>
      <c r="AA227" s="89"/>
      <c r="AB227" s="81" t="s">
        <v>20</v>
      </c>
    </row>
    <row r="228" spans="1:28" s="26" customFormat="1" ht="42" x14ac:dyDescent="0.65">
      <c r="A228" s="82"/>
      <c r="B228" s="82" t="s">
        <v>21</v>
      </c>
      <c r="C228" s="82" t="s">
        <v>22</v>
      </c>
      <c r="D228" s="83" t="s">
        <v>21</v>
      </c>
      <c r="E228" s="83" t="s">
        <v>22</v>
      </c>
      <c r="F228" s="83" t="s">
        <v>21</v>
      </c>
      <c r="G228" s="83" t="s">
        <v>22</v>
      </c>
      <c r="H228" s="83" t="s">
        <v>21</v>
      </c>
      <c r="I228" s="83" t="s">
        <v>22</v>
      </c>
      <c r="J228" s="83" t="s">
        <v>21</v>
      </c>
      <c r="K228" s="83" t="s">
        <v>22</v>
      </c>
      <c r="L228" s="89" t="s">
        <v>23</v>
      </c>
      <c r="M228" s="89"/>
      <c r="N228" s="89" t="s">
        <v>24</v>
      </c>
      <c r="O228" s="89"/>
      <c r="P228" s="90" t="s">
        <v>25</v>
      </c>
      <c r="Q228" s="90"/>
      <c r="R228" s="90" t="s">
        <v>26</v>
      </c>
      <c r="S228" s="90"/>
      <c r="T228" s="90" t="s">
        <v>27</v>
      </c>
      <c r="U228" s="90"/>
      <c r="V228" s="90" t="s">
        <v>28</v>
      </c>
      <c r="W228" s="90"/>
      <c r="X228" s="90" t="s">
        <v>29</v>
      </c>
      <c r="Y228" s="90"/>
      <c r="Z228" s="90" t="s">
        <v>30</v>
      </c>
      <c r="AA228" s="90"/>
      <c r="AB228" s="81"/>
    </row>
    <row r="229" spans="1:28" s="26" customFormat="1" ht="90.75" customHeight="1" x14ac:dyDescent="0.65">
      <c r="A229" s="82"/>
      <c r="B229" s="82"/>
      <c r="C229" s="82"/>
      <c r="D229" s="83"/>
      <c r="E229" s="83"/>
      <c r="F229" s="83"/>
      <c r="G229" s="83"/>
      <c r="H229" s="83"/>
      <c r="I229" s="83"/>
      <c r="J229" s="83"/>
      <c r="K229" s="83"/>
      <c r="L229" s="31" t="s">
        <v>21</v>
      </c>
      <c r="M229" s="32" t="s">
        <v>22</v>
      </c>
      <c r="N229" s="32" t="s">
        <v>21</v>
      </c>
      <c r="O229" s="32" t="s">
        <v>22</v>
      </c>
      <c r="P229" s="32" t="s">
        <v>21</v>
      </c>
      <c r="Q229" s="32" t="s">
        <v>22</v>
      </c>
      <c r="R229" s="32" t="s">
        <v>21</v>
      </c>
      <c r="S229" s="32" t="s">
        <v>22</v>
      </c>
      <c r="T229" s="32" t="s">
        <v>21</v>
      </c>
      <c r="U229" s="32" t="s">
        <v>22</v>
      </c>
      <c r="V229" s="32" t="s">
        <v>21</v>
      </c>
      <c r="W229" s="32" t="s">
        <v>22</v>
      </c>
      <c r="X229" s="32" t="s">
        <v>21</v>
      </c>
      <c r="Y229" s="32" t="s">
        <v>22</v>
      </c>
      <c r="Z229" s="32" t="s">
        <v>21</v>
      </c>
      <c r="AA229" s="32" t="s">
        <v>22</v>
      </c>
      <c r="AB229" s="81"/>
    </row>
    <row r="230" spans="1:28" s="26" customFormat="1" ht="41.25" customHeight="1" x14ac:dyDescent="0.65">
      <c r="A230" s="55" t="s">
        <v>89</v>
      </c>
      <c r="B230" s="56">
        <v>25</v>
      </c>
      <c r="C230" s="56">
        <v>25</v>
      </c>
      <c r="D230" s="35">
        <v>0.2</v>
      </c>
      <c r="E230" s="35">
        <v>0.2</v>
      </c>
      <c r="F230" s="35">
        <v>0.03</v>
      </c>
      <c r="G230" s="35">
        <v>0.03</v>
      </c>
      <c r="H230" s="35">
        <v>0.7</v>
      </c>
      <c r="I230" s="35">
        <v>0.7</v>
      </c>
      <c r="J230" s="35">
        <v>3.75</v>
      </c>
      <c r="K230" s="35">
        <v>3.75</v>
      </c>
      <c r="L230" s="36">
        <v>0.01</v>
      </c>
      <c r="M230" s="37">
        <v>0.01</v>
      </c>
      <c r="N230" s="37">
        <v>8.1</v>
      </c>
      <c r="O230" s="37">
        <v>8.1</v>
      </c>
      <c r="P230" s="37">
        <v>0.02</v>
      </c>
      <c r="Q230" s="37">
        <v>0.02</v>
      </c>
      <c r="R230" s="37">
        <v>0.12</v>
      </c>
      <c r="S230" s="37">
        <v>0.12</v>
      </c>
      <c r="T230" s="37">
        <v>3</v>
      </c>
      <c r="U230" s="37">
        <v>3</v>
      </c>
      <c r="V230" s="37">
        <v>0.13</v>
      </c>
      <c r="W230" s="37">
        <v>0.13</v>
      </c>
      <c r="X230" s="37">
        <v>6.6</v>
      </c>
      <c r="Y230" s="37">
        <v>6.6</v>
      </c>
      <c r="Z230" s="37">
        <v>0.36</v>
      </c>
      <c r="AA230" s="37">
        <v>0.36</v>
      </c>
    </row>
    <row r="231" spans="1:28" s="26" customFormat="1" ht="47.25" customHeight="1" x14ac:dyDescent="0.65">
      <c r="A231" s="33" t="s">
        <v>65</v>
      </c>
      <c r="B231" s="42" t="s">
        <v>37</v>
      </c>
      <c r="C231" s="42" t="s">
        <v>38</v>
      </c>
      <c r="D231" s="35">
        <v>2.72</v>
      </c>
      <c r="E231" s="35">
        <v>3.4</v>
      </c>
      <c r="F231" s="35">
        <v>5.36</v>
      </c>
      <c r="G231" s="35">
        <v>6.7</v>
      </c>
      <c r="H231" s="35">
        <v>16.079999999999998</v>
      </c>
      <c r="I231" s="35">
        <v>20.100000000000001</v>
      </c>
      <c r="J231" s="35">
        <v>106.6</v>
      </c>
      <c r="K231" s="35">
        <v>137</v>
      </c>
      <c r="L231" s="35">
        <v>14.72</v>
      </c>
      <c r="M231" s="37">
        <f>L231/200*250</f>
        <v>18.399999999999999</v>
      </c>
      <c r="N231" s="37">
        <v>0.05</v>
      </c>
      <c r="O231" s="37">
        <f>N231/200*250</f>
        <v>6.25E-2</v>
      </c>
      <c r="P231" s="37">
        <v>0.04</v>
      </c>
      <c r="Q231" s="37">
        <f>P231/200*250</f>
        <v>0.05</v>
      </c>
      <c r="R231" s="37">
        <v>0</v>
      </c>
      <c r="S231" s="37">
        <f>R231/200*250</f>
        <v>0</v>
      </c>
      <c r="T231" s="37">
        <v>34.659999999999997</v>
      </c>
      <c r="U231" s="37">
        <f>T231/200*250</f>
        <v>43.324999999999996</v>
      </c>
      <c r="V231" s="37">
        <v>38.1</v>
      </c>
      <c r="W231" s="37">
        <f>V231/200*250</f>
        <v>47.625</v>
      </c>
      <c r="X231" s="37">
        <v>17.8</v>
      </c>
      <c r="Y231" s="37">
        <f>X231/200*250</f>
        <v>22.250000000000004</v>
      </c>
      <c r="Z231" s="37">
        <v>0.64</v>
      </c>
      <c r="AA231" s="37">
        <f>Z231/200*250</f>
        <v>0.8</v>
      </c>
      <c r="AB231" s="40">
        <v>124</v>
      </c>
    </row>
    <row r="232" spans="1:28" s="26" customFormat="1" ht="47.25" customHeight="1" x14ac:dyDescent="0.65">
      <c r="A232" s="33" t="s">
        <v>74</v>
      </c>
      <c r="B232" s="42">
        <v>200</v>
      </c>
      <c r="C232" s="42">
        <v>200</v>
      </c>
      <c r="D232" s="35">
        <v>13.35</v>
      </c>
      <c r="E232" s="35">
        <v>13.35</v>
      </c>
      <c r="F232" s="35">
        <v>7.35</v>
      </c>
      <c r="G232" s="35">
        <v>7.35</v>
      </c>
      <c r="H232" s="35">
        <v>16.2</v>
      </c>
      <c r="I232" s="35">
        <v>16.2</v>
      </c>
      <c r="J232" s="35">
        <v>337.5</v>
      </c>
      <c r="K232" s="35">
        <v>337.5</v>
      </c>
      <c r="L232" s="35">
        <v>8.5399999999999991</v>
      </c>
      <c r="M232" s="37">
        <f>L232</f>
        <v>8.5399999999999991</v>
      </c>
      <c r="N232" s="37">
        <v>0.2</v>
      </c>
      <c r="O232" s="37">
        <f>N232</f>
        <v>0.2</v>
      </c>
      <c r="P232" s="37">
        <v>0.3</v>
      </c>
      <c r="Q232" s="37">
        <f>P232</f>
        <v>0.3</v>
      </c>
      <c r="R232" s="37">
        <v>18.829999999999998</v>
      </c>
      <c r="S232" s="37">
        <f>R232</f>
        <v>18.829999999999998</v>
      </c>
      <c r="T232" s="37">
        <v>28.23</v>
      </c>
      <c r="U232" s="37">
        <f>T232</f>
        <v>28.23</v>
      </c>
      <c r="V232" s="37">
        <v>304.47000000000003</v>
      </c>
      <c r="W232" s="37">
        <f>V232</f>
        <v>304.47000000000003</v>
      </c>
      <c r="X232" s="37">
        <v>59.06</v>
      </c>
      <c r="Y232" s="37">
        <f>X232</f>
        <v>59.06</v>
      </c>
      <c r="Z232" s="37">
        <v>3.6</v>
      </c>
      <c r="AA232" s="37">
        <f>Z232</f>
        <v>3.6</v>
      </c>
      <c r="AB232" s="40">
        <v>436</v>
      </c>
    </row>
    <row r="233" spans="1:28" s="26" customFormat="1" ht="47.25" customHeight="1" x14ac:dyDescent="0.65">
      <c r="A233" s="33" t="s">
        <v>52</v>
      </c>
      <c r="B233" s="42" t="s">
        <v>73</v>
      </c>
      <c r="C233" s="42" t="s">
        <v>73</v>
      </c>
      <c r="D233" s="35">
        <v>0.2</v>
      </c>
      <c r="E233" s="35">
        <v>0.2</v>
      </c>
      <c r="F233" s="35">
        <v>0</v>
      </c>
      <c r="G233" s="35">
        <v>0</v>
      </c>
      <c r="H233" s="35">
        <v>15</v>
      </c>
      <c r="I233" s="35">
        <v>15</v>
      </c>
      <c r="J233" s="35">
        <v>58</v>
      </c>
      <c r="K233" s="35">
        <v>58</v>
      </c>
      <c r="L233" s="35">
        <v>0.02</v>
      </c>
      <c r="M233" s="37">
        <v>0.02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1.29</v>
      </c>
      <c r="U233" s="37">
        <v>1.29</v>
      </c>
      <c r="V233" s="37">
        <v>1.6</v>
      </c>
      <c r="W233" s="37">
        <v>1.6</v>
      </c>
      <c r="X233" s="37">
        <v>0.88</v>
      </c>
      <c r="Y233" s="37">
        <v>0.88</v>
      </c>
      <c r="Z233" s="37">
        <v>0.21</v>
      </c>
      <c r="AA233" s="37">
        <v>0.21</v>
      </c>
      <c r="AB233" s="40">
        <v>685</v>
      </c>
    </row>
    <row r="234" spans="1:28" s="26" customFormat="1" ht="47.25" customHeight="1" x14ac:dyDescent="0.65">
      <c r="A234" s="33" t="s">
        <v>41</v>
      </c>
      <c r="B234" s="42">
        <v>32.5</v>
      </c>
      <c r="C234" s="42">
        <v>32.5</v>
      </c>
      <c r="D234" s="35">
        <v>2.5024999999999999</v>
      </c>
      <c r="E234" s="35">
        <v>2.5024999999999999</v>
      </c>
      <c r="F234" s="35">
        <v>0.45500000000000002</v>
      </c>
      <c r="G234" s="35">
        <v>0.45500000000000002</v>
      </c>
      <c r="H234" s="35">
        <v>12.2525</v>
      </c>
      <c r="I234" s="35">
        <v>12.2525</v>
      </c>
      <c r="J234" s="35">
        <v>13.22</v>
      </c>
      <c r="K234" s="35">
        <v>13.22</v>
      </c>
      <c r="L234" s="35">
        <v>0</v>
      </c>
      <c r="M234" s="37">
        <v>0</v>
      </c>
      <c r="N234" s="37">
        <v>0.03</v>
      </c>
      <c r="O234" s="37">
        <v>0.03</v>
      </c>
      <c r="P234" s="37">
        <v>0</v>
      </c>
      <c r="Q234" s="37">
        <v>0</v>
      </c>
      <c r="R234" s="37">
        <v>0</v>
      </c>
      <c r="S234" s="37">
        <v>0</v>
      </c>
      <c r="T234" s="37">
        <v>11.62</v>
      </c>
      <c r="U234" s="37">
        <v>11.62</v>
      </c>
      <c r="V234" s="37">
        <v>22.86</v>
      </c>
      <c r="W234" s="37">
        <v>22.86</v>
      </c>
      <c r="X234" s="37">
        <v>20.420000000000002</v>
      </c>
      <c r="Y234" s="37">
        <v>20.420000000000002</v>
      </c>
      <c r="Z234" s="37">
        <v>1.58</v>
      </c>
      <c r="AA234" s="37">
        <v>1.58</v>
      </c>
      <c r="AB234" s="40" t="s">
        <v>34</v>
      </c>
    </row>
    <row r="235" spans="1:28" s="26" customFormat="1" ht="68.25" customHeight="1" x14ac:dyDescent="0.65">
      <c r="A235" s="33" t="s">
        <v>33</v>
      </c>
      <c r="B235" s="42">
        <v>18</v>
      </c>
      <c r="C235" s="42">
        <v>18</v>
      </c>
      <c r="D235" s="35">
        <v>1.35</v>
      </c>
      <c r="E235" s="35">
        <v>1.35</v>
      </c>
      <c r="F235" s="35">
        <v>0.52</v>
      </c>
      <c r="G235" s="35">
        <v>0.52</v>
      </c>
      <c r="H235" s="35">
        <v>9.25</v>
      </c>
      <c r="I235" s="35">
        <v>9.25</v>
      </c>
      <c r="J235" s="35">
        <v>47.4</v>
      </c>
      <c r="K235" s="35">
        <v>47.4</v>
      </c>
      <c r="L235" s="35">
        <v>0</v>
      </c>
      <c r="M235" s="37">
        <f t="shared" ref="M235" si="183">L235</f>
        <v>0</v>
      </c>
      <c r="N235" s="37">
        <v>0.02</v>
      </c>
      <c r="O235" s="37">
        <f t="shared" ref="O235" si="184">N235</f>
        <v>0.02</v>
      </c>
      <c r="P235" s="37">
        <v>0</v>
      </c>
      <c r="Q235" s="37">
        <f t="shared" ref="Q235" si="185">P235</f>
        <v>0</v>
      </c>
      <c r="R235" s="37">
        <v>0</v>
      </c>
      <c r="S235" s="37">
        <f t="shared" ref="S235" si="186">R235</f>
        <v>0</v>
      </c>
      <c r="T235" s="37">
        <v>5.94</v>
      </c>
      <c r="U235" s="37">
        <f t="shared" ref="U235" si="187">T235</f>
        <v>5.94</v>
      </c>
      <c r="V235" s="37">
        <v>5.94</v>
      </c>
      <c r="W235" s="37">
        <f t="shared" ref="W235" si="188">V235</f>
        <v>5.94</v>
      </c>
      <c r="X235" s="37">
        <v>10.44</v>
      </c>
      <c r="Y235" s="37">
        <f t="shared" ref="Y235" si="189">X235</f>
        <v>10.44</v>
      </c>
      <c r="Z235" s="37">
        <v>0.8</v>
      </c>
      <c r="AA235" s="37">
        <f t="shared" ref="AA235" si="190">Z235</f>
        <v>0.8</v>
      </c>
      <c r="AB235" s="40" t="s">
        <v>34</v>
      </c>
    </row>
    <row r="236" spans="1:28" s="26" customFormat="1" ht="47.25" customHeight="1" x14ac:dyDescent="0.65">
      <c r="A236" s="46" t="s">
        <v>35</v>
      </c>
      <c r="B236" s="42">
        <f>25+201+200+215+32.5</f>
        <v>673.5</v>
      </c>
      <c r="C236" s="42">
        <f>673.5+50</f>
        <v>723.5</v>
      </c>
      <c r="D236" s="35">
        <f>SUM(D230:D235)</f>
        <v>20.322500000000002</v>
      </c>
      <c r="E236" s="35">
        <f t="shared" ref="E236:AA236" si="191">SUM(E230:E235)</f>
        <v>21.002500000000001</v>
      </c>
      <c r="F236" s="35">
        <f t="shared" si="191"/>
        <v>13.715</v>
      </c>
      <c r="G236" s="35">
        <f t="shared" si="191"/>
        <v>15.055</v>
      </c>
      <c r="H236" s="35">
        <f t="shared" si="191"/>
        <v>69.482499999999987</v>
      </c>
      <c r="I236" s="35">
        <f t="shared" si="191"/>
        <v>73.502499999999998</v>
      </c>
      <c r="J236" s="35">
        <f t="shared" si="191"/>
        <v>566.47</v>
      </c>
      <c r="K236" s="35">
        <f t="shared" si="191"/>
        <v>596.87</v>
      </c>
      <c r="L236" s="35">
        <f t="shared" si="191"/>
        <v>23.29</v>
      </c>
      <c r="M236" s="35">
        <f t="shared" si="191"/>
        <v>26.97</v>
      </c>
      <c r="N236" s="35">
        <f t="shared" si="191"/>
        <v>8.3999999999999986</v>
      </c>
      <c r="O236" s="35">
        <f t="shared" si="191"/>
        <v>8.4124999999999979</v>
      </c>
      <c r="P236" s="35">
        <f t="shared" si="191"/>
        <v>0.36</v>
      </c>
      <c r="Q236" s="35">
        <f t="shared" si="191"/>
        <v>0.37</v>
      </c>
      <c r="R236" s="35">
        <f t="shared" si="191"/>
        <v>18.95</v>
      </c>
      <c r="S236" s="35">
        <f t="shared" si="191"/>
        <v>18.95</v>
      </c>
      <c r="T236" s="35">
        <f t="shared" si="191"/>
        <v>84.740000000000009</v>
      </c>
      <c r="U236" s="35">
        <f t="shared" si="191"/>
        <v>93.405000000000001</v>
      </c>
      <c r="V236" s="35">
        <f t="shared" si="191"/>
        <v>373.10000000000008</v>
      </c>
      <c r="W236" s="35">
        <f t="shared" si="191"/>
        <v>382.62500000000006</v>
      </c>
      <c r="X236" s="35">
        <f t="shared" si="191"/>
        <v>115.2</v>
      </c>
      <c r="Y236" s="35">
        <f t="shared" si="191"/>
        <v>119.64999999999999</v>
      </c>
      <c r="Z236" s="35">
        <f t="shared" si="191"/>
        <v>7.1899999999999995</v>
      </c>
      <c r="AA236" s="35">
        <f t="shared" si="191"/>
        <v>7.35</v>
      </c>
      <c r="AB236" s="47"/>
    </row>
    <row r="237" spans="1:28" s="26" customFormat="1" ht="47.25" customHeight="1" x14ac:dyDescent="0.65">
      <c r="A237" s="46" t="s">
        <v>42</v>
      </c>
      <c r="B237" s="42">
        <f>673.5+388</f>
        <v>1061.5</v>
      </c>
      <c r="C237" s="42">
        <f>723.5+388</f>
        <v>1111.5</v>
      </c>
      <c r="D237" s="35">
        <f t="shared" ref="D237:AA237" si="192">D236+D224</f>
        <v>25.592500000000001</v>
      </c>
      <c r="E237" s="35">
        <f t="shared" si="192"/>
        <v>26.272500000000001</v>
      </c>
      <c r="F237" s="35">
        <f t="shared" si="192"/>
        <v>20.594999999999999</v>
      </c>
      <c r="G237" s="35">
        <f t="shared" si="192"/>
        <v>21.935000000000002</v>
      </c>
      <c r="H237" s="35">
        <f t="shared" si="192"/>
        <v>117.29249999999999</v>
      </c>
      <c r="I237" s="35">
        <f t="shared" si="192"/>
        <v>121.3125</v>
      </c>
      <c r="J237" s="35">
        <f t="shared" si="192"/>
        <v>843.92000000000007</v>
      </c>
      <c r="K237" s="35">
        <f t="shared" si="192"/>
        <v>874.32</v>
      </c>
      <c r="L237" s="35">
        <f t="shared" si="192"/>
        <v>23.31</v>
      </c>
      <c r="M237" s="37">
        <f t="shared" si="192"/>
        <v>26.99</v>
      </c>
      <c r="N237" s="37">
        <f t="shared" si="192"/>
        <v>8.4499999999999993</v>
      </c>
      <c r="O237" s="37">
        <f t="shared" si="192"/>
        <v>8.4624999999999986</v>
      </c>
      <c r="P237" s="37">
        <f t="shared" si="192"/>
        <v>0.38</v>
      </c>
      <c r="Q237" s="37">
        <f t="shared" si="192"/>
        <v>0.39</v>
      </c>
      <c r="R237" s="37">
        <f t="shared" si="192"/>
        <v>38.950000000000003</v>
      </c>
      <c r="S237" s="37">
        <f t="shared" si="192"/>
        <v>38.950000000000003</v>
      </c>
      <c r="T237" s="37">
        <f t="shared" si="192"/>
        <v>100.37</v>
      </c>
      <c r="U237" s="37">
        <f t="shared" si="192"/>
        <v>109.035</v>
      </c>
      <c r="V237" s="37">
        <f t="shared" si="192"/>
        <v>410.04000000000008</v>
      </c>
      <c r="W237" s="37">
        <f t="shared" si="192"/>
        <v>419.56500000000005</v>
      </c>
      <c r="X237" s="37">
        <f t="shared" si="192"/>
        <v>132.42000000000002</v>
      </c>
      <c r="Y237" s="37">
        <f t="shared" si="192"/>
        <v>136.87</v>
      </c>
      <c r="Z237" s="37">
        <f t="shared" si="192"/>
        <v>8.5399999999999991</v>
      </c>
      <c r="AA237" s="37">
        <f t="shared" si="192"/>
        <v>8.6999999999999993</v>
      </c>
      <c r="AB237" s="47"/>
    </row>
    <row r="238" spans="1:28" s="26" customFormat="1" ht="42" x14ac:dyDescent="0.65">
      <c r="A238" s="21"/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5"/>
    </row>
    <row r="239" spans="1:28" s="26" customFormat="1" ht="42" x14ac:dyDescent="0.65">
      <c r="A239" s="27" t="s">
        <v>64</v>
      </c>
      <c r="B239" s="28"/>
      <c r="C239" s="28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48"/>
    </row>
    <row r="240" spans="1:28" s="26" customFormat="1" ht="42" x14ac:dyDescent="0.65">
      <c r="A240" s="27" t="s">
        <v>11</v>
      </c>
      <c r="B240" s="28"/>
      <c r="C240" s="28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48"/>
    </row>
    <row r="241" spans="1:28" s="26" customFormat="1" ht="42" x14ac:dyDescent="0.65">
      <c r="A241" s="82" t="s">
        <v>12</v>
      </c>
      <c r="B241" s="82" t="s">
        <v>13</v>
      </c>
      <c r="C241" s="82"/>
      <c r="D241" s="83" t="s">
        <v>14</v>
      </c>
      <c r="E241" s="83"/>
      <c r="F241" s="83" t="s">
        <v>15</v>
      </c>
      <c r="G241" s="83"/>
      <c r="H241" s="91" t="s">
        <v>16</v>
      </c>
      <c r="I241" s="92"/>
      <c r="J241" s="83" t="s">
        <v>17</v>
      </c>
      <c r="K241" s="83"/>
      <c r="L241" s="89" t="s">
        <v>18</v>
      </c>
      <c r="M241" s="89"/>
      <c r="N241" s="89"/>
      <c r="O241" s="89"/>
      <c r="P241" s="89"/>
      <c r="Q241" s="89"/>
      <c r="R241" s="89"/>
      <c r="S241" s="89"/>
      <c r="T241" s="89" t="s">
        <v>19</v>
      </c>
      <c r="U241" s="89"/>
      <c r="V241" s="89"/>
      <c r="W241" s="89"/>
      <c r="X241" s="89"/>
      <c r="Y241" s="89"/>
      <c r="Z241" s="89"/>
      <c r="AA241" s="89"/>
      <c r="AB241" s="81" t="s">
        <v>20</v>
      </c>
    </row>
    <row r="242" spans="1:28" s="26" customFormat="1" ht="42" x14ac:dyDescent="0.65">
      <c r="A242" s="82"/>
      <c r="B242" s="82" t="s">
        <v>21</v>
      </c>
      <c r="C242" s="82" t="s">
        <v>22</v>
      </c>
      <c r="D242" s="83" t="s">
        <v>21</v>
      </c>
      <c r="E242" s="83" t="s">
        <v>22</v>
      </c>
      <c r="F242" s="83" t="s">
        <v>21</v>
      </c>
      <c r="G242" s="83" t="s">
        <v>22</v>
      </c>
      <c r="H242" s="83" t="s">
        <v>21</v>
      </c>
      <c r="I242" s="83" t="s">
        <v>22</v>
      </c>
      <c r="J242" s="83" t="s">
        <v>21</v>
      </c>
      <c r="K242" s="83" t="s">
        <v>22</v>
      </c>
      <c r="L242" s="89" t="s">
        <v>23</v>
      </c>
      <c r="M242" s="89"/>
      <c r="N242" s="89" t="s">
        <v>24</v>
      </c>
      <c r="O242" s="89"/>
      <c r="P242" s="90" t="s">
        <v>25</v>
      </c>
      <c r="Q242" s="90"/>
      <c r="R242" s="90" t="s">
        <v>26</v>
      </c>
      <c r="S242" s="90"/>
      <c r="T242" s="90" t="s">
        <v>27</v>
      </c>
      <c r="U242" s="90"/>
      <c r="V242" s="90" t="s">
        <v>28</v>
      </c>
      <c r="W242" s="90"/>
      <c r="X242" s="90" t="s">
        <v>29</v>
      </c>
      <c r="Y242" s="90"/>
      <c r="Z242" s="90" t="s">
        <v>30</v>
      </c>
      <c r="AA242" s="90"/>
      <c r="AB242" s="81"/>
    </row>
    <row r="243" spans="1:28" s="26" customFormat="1" ht="95.25" customHeight="1" x14ac:dyDescent="0.65">
      <c r="A243" s="82"/>
      <c r="B243" s="82"/>
      <c r="C243" s="82"/>
      <c r="D243" s="83"/>
      <c r="E243" s="83"/>
      <c r="F243" s="83"/>
      <c r="G243" s="83"/>
      <c r="H243" s="83"/>
      <c r="I243" s="83"/>
      <c r="J243" s="83"/>
      <c r="K243" s="83"/>
      <c r="L243" s="31" t="s">
        <v>21</v>
      </c>
      <c r="M243" s="32" t="s">
        <v>22</v>
      </c>
      <c r="N243" s="32" t="s">
        <v>21</v>
      </c>
      <c r="O243" s="32" t="s">
        <v>22</v>
      </c>
      <c r="P243" s="32" t="s">
        <v>21</v>
      </c>
      <c r="Q243" s="32" t="s">
        <v>22</v>
      </c>
      <c r="R243" s="32" t="s">
        <v>21</v>
      </c>
      <c r="S243" s="32" t="s">
        <v>22</v>
      </c>
      <c r="T243" s="32" t="s">
        <v>21</v>
      </c>
      <c r="U243" s="32" t="s">
        <v>22</v>
      </c>
      <c r="V243" s="32" t="s">
        <v>21</v>
      </c>
      <c r="W243" s="32" t="s">
        <v>22</v>
      </c>
      <c r="X243" s="32" t="s">
        <v>21</v>
      </c>
      <c r="Y243" s="32" t="s">
        <v>22</v>
      </c>
      <c r="Z243" s="32" t="s">
        <v>21</v>
      </c>
      <c r="AA243" s="32" t="s">
        <v>22</v>
      </c>
      <c r="AB243" s="81"/>
    </row>
    <row r="244" spans="1:28" s="26" customFormat="1" ht="96" customHeight="1" x14ac:dyDescent="0.65">
      <c r="A244" s="33" t="s">
        <v>51</v>
      </c>
      <c r="B244" s="42" t="s">
        <v>32</v>
      </c>
      <c r="C244" s="42" t="s">
        <v>32</v>
      </c>
      <c r="D244" s="35">
        <v>4.49</v>
      </c>
      <c r="E244" s="35">
        <v>4.49</v>
      </c>
      <c r="F244" s="35">
        <v>7.13</v>
      </c>
      <c r="G244" s="35">
        <v>7.13</v>
      </c>
      <c r="H244" s="35">
        <v>26.64</v>
      </c>
      <c r="I244" s="35">
        <v>26.64</v>
      </c>
      <c r="J244" s="35">
        <v>186</v>
      </c>
      <c r="K244" s="35">
        <v>186</v>
      </c>
      <c r="L244" s="35">
        <v>0</v>
      </c>
      <c r="M244" s="37">
        <v>0</v>
      </c>
      <c r="N244" s="37">
        <v>0.16</v>
      </c>
      <c r="O244" s="37">
        <v>0.16</v>
      </c>
      <c r="P244" s="37">
        <v>0.11</v>
      </c>
      <c r="Q244" s="37">
        <v>0.11</v>
      </c>
      <c r="R244" s="37">
        <v>20</v>
      </c>
      <c r="S244" s="37">
        <v>20</v>
      </c>
      <c r="T244" s="37">
        <v>11.8</v>
      </c>
      <c r="U244" s="37">
        <v>11.8</v>
      </c>
      <c r="V244" s="37">
        <v>87.2</v>
      </c>
      <c r="W244" s="37">
        <v>87.2</v>
      </c>
      <c r="X244" s="37">
        <v>30.5</v>
      </c>
      <c r="Y244" s="37">
        <v>30.5</v>
      </c>
      <c r="Z244" s="37">
        <v>1.01</v>
      </c>
      <c r="AA244" s="37">
        <v>1.01</v>
      </c>
      <c r="AB244" s="40">
        <v>302</v>
      </c>
    </row>
    <row r="245" spans="1:28" s="26" customFormat="1" ht="81" customHeight="1" x14ac:dyDescent="0.65">
      <c r="A245" s="33" t="s">
        <v>33</v>
      </c>
      <c r="B245" s="42">
        <v>18</v>
      </c>
      <c r="C245" s="42">
        <v>18</v>
      </c>
      <c r="D245" s="35">
        <v>1.35</v>
      </c>
      <c r="E245" s="35">
        <v>1.35</v>
      </c>
      <c r="F245" s="35">
        <v>0.52</v>
      </c>
      <c r="G245" s="35">
        <v>0.52</v>
      </c>
      <c r="H245" s="35">
        <v>9.25</v>
      </c>
      <c r="I245" s="35">
        <v>9.25</v>
      </c>
      <c r="J245" s="35">
        <v>47.4</v>
      </c>
      <c r="K245" s="35">
        <v>47.4</v>
      </c>
      <c r="L245" s="35">
        <v>0</v>
      </c>
      <c r="M245" s="37">
        <f t="shared" ref="M245" si="193">L245</f>
        <v>0</v>
      </c>
      <c r="N245" s="37">
        <v>0.02</v>
      </c>
      <c r="O245" s="37">
        <f t="shared" ref="O245" si="194">N245</f>
        <v>0.02</v>
      </c>
      <c r="P245" s="37">
        <v>0</v>
      </c>
      <c r="Q245" s="37">
        <f t="shared" ref="Q245" si="195">P245</f>
        <v>0</v>
      </c>
      <c r="R245" s="37">
        <v>0</v>
      </c>
      <c r="S245" s="37">
        <f t="shared" ref="S245" si="196">R245</f>
        <v>0</v>
      </c>
      <c r="T245" s="37">
        <v>5.94</v>
      </c>
      <c r="U245" s="37">
        <f t="shared" ref="U245" si="197">T245</f>
        <v>5.94</v>
      </c>
      <c r="V245" s="37">
        <v>5.94</v>
      </c>
      <c r="W245" s="37">
        <f t="shared" ref="W245" si="198">V245</f>
        <v>5.94</v>
      </c>
      <c r="X245" s="37">
        <v>10.44</v>
      </c>
      <c r="Y245" s="37">
        <f t="shared" ref="Y245" si="199">X245</f>
        <v>10.44</v>
      </c>
      <c r="Z245" s="37">
        <v>0.8</v>
      </c>
      <c r="AA245" s="37">
        <f t="shared" ref="AA245" si="200">Z245</f>
        <v>0.8</v>
      </c>
      <c r="AB245" s="40" t="s">
        <v>34</v>
      </c>
    </row>
    <row r="246" spans="1:28" s="26" customFormat="1" ht="39" customHeight="1" x14ac:dyDescent="0.65">
      <c r="A246" s="33" t="s">
        <v>52</v>
      </c>
      <c r="B246" s="42" t="s">
        <v>73</v>
      </c>
      <c r="C246" s="42" t="s">
        <v>73</v>
      </c>
      <c r="D246" s="35">
        <v>0.2</v>
      </c>
      <c r="E246" s="35">
        <v>0.2</v>
      </c>
      <c r="F246" s="35">
        <v>0</v>
      </c>
      <c r="G246" s="35">
        <v>0</v>
      </c>
      <c r="H246" s="35">
        <v>15</v>
      </c>
      <c r="I246" s="35">
        <v>15</v>
      </c>
      <c r="J246" s="35">
        <v>58</v>
      </c>
      <c r="K246" s="35">
        <v>58</v>
      </c>
      <c r="L246" s="35">
        <v>0.02</v>
      </c>
      <c r="M246" s="37">
        <v>0.02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1.29</v>
      </c>
      <c r="U246" s="37">
        <v>1.29</v>
      </c>
      <c r="V246" s="37">
        <v>1.6</v>
      </c>
      <c r="W246" s="37">
        <v>1.6</v>
      </c>
      <c r="X246" s="37">
        <v>0.88</v>
      </c>
      <c r="Y246" s="37">
        <v>0.88</v>
      </c>
      <c r="Z246" s="37">
        <v>0.21</v>
      </c>
      <c r="AA246" s="37">
        <v>0.21</v>
      </c>
      <c r="AB246" s="40">
        <v>685</v>
      </c>
    </row>
    <row r="247" spans="1:28" s="26" customFormat="1" ht="39" customHeight="1" x14ac:dyDescent="0.65">
      <c r="A247" s="46" t="s">
        <v>35</v>
      </c>
      <c r="B247" s="42">
        <f>388</f>
        <v>388</v>
      </c>
      <c r="C247" s="42">
        <v>388</v>
      </c>
      <c r="D247" s="35">
        <f>SUM(D244:D246)</f>
        <v>6.04</v>
      </c>
      <c r="E247" s="35">
        <f t="shared" ref="E247:AA247" si="201">SUM(E244:E246)</f>
        <v>6.04</v>
      </c>
      <c r="F247" s="35">
        <f t="shared" si="201"/>
        <v>7.65</v>
      </c>
      <c r="G247" s="35">
        <f t="shared" si="201"/>
        <v>7.65</v>
      </c>
      <c r="H247" s="35">
        <f t="shared" si="201"/>
        <v>50.89</v>
      </c>
      <c r="I247" s="35">
        <f t="shared" si="201"/>
        <v>50.89</v>
      </c>
      <c r="J247" s="35">
        <f t="shared" si="201"/>
        <v>291.39999999999998</v>
      </c>
      <c r="K247" s="35">
        <f t="shared" si="201"/>
        <v>291.39999999999998</v>
      </c>
      <c r="L247" s="35">
        <f t="shared" si="201"/>
        <v>0.02</v>
      </c>
      <c r="M247" s="37">
        <f t="shared" si="201"/>
        <v>0.02</v>
      </c>
      <c r="N247" s="37">
        <f t="shared" si="201"/>
        <v>0.18</v>
      </c>
      <c r="O247" s="37">
        <f t="shared" si="201"/>
        <v>0.18</v>
      </c>
      <c r="P247" s="37">
        <f t="shared" si="201"/>
        <v>0.11</v>
      </c>
      <c r="Q247" s="37">
        <f t="shared" si="201"/>
        <v>0.11</v>
      </c>
      <c r="R247" s="37">
        <f t="shared" si="201"/>
        <v>20</v>
      </c>
      <c r="S247" s="37">
        <f t="shared" si="201"/>
        <v>20</v>
      </c>
      <c r="T247" s="37">
        <f t="shared" si="201"/>
        <v>19.03</v>
      </c>
      <c r="U247" s="37">
        <f t="shared" si="201"/>
        <v>19.03</v>
      </c>
      <c r="V247" s="37">
        <f t="shared" si="201"/>
        <v>94.74</v>
      </c>
      <c r="W247" s="37">
        <f t="shared" si="201"/>
        <v>94.74</v>
      </c>
      <c r="X247" s="37">
        <f t="shared" si="201"/>
        <v>41.82</v>
      </c>
      <c r="Y247" s="37">
        <f t="shared" si="201"/>
        <v>41.82</v>
      </c>
      <c r="Z247" s="37">
        <f t="shared" si="201"/>
        <v>2.02</v>
      </c>
      <c r="AA247" s="37">
        <f t="shared" si="201"/>
        <v>2.02</v>
      </c>
      <c r="AB247" s="47"/>
    </row>
    <row r="248" spans="1:28" s="26" customFormat="1" ht="42" x14ac:dyDescent="0.65">
      <c r="A248" s="21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5"/>
    </row>
    <row r="249" spans="1:28" s="26" customFormat="1" ht="42" x14ac:dyDescent="0.65">
      <c r="A249" s="27" t="s">
        <v>48</v>
      </c>
      <c r="B249" s="28"/>
      <c r="C249" s="28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52"/>
    </row>
    <row r="250" spans="1:28" s="26" customFormat="1" ht="42" x14ac:dyDescent="0.65">
      <c r="A250" s="82" t="s">
        <v>12</v>
      </c>
      <c r="B250" s="82" t="s">
        <v>13</v>
      </c>
      <c r="C250" s="82"/>
      <c r="D250" s="83" t="s">
        <v>14</v>
      </c>
      <c r="E250" s="83"/>
      <c r="F250" s="83" t="s">
        <v>15</v>
      </c>
      <c r="G250" s="83"/>
      <c r="H250" s="91" t="s">
        <v>16</v>
      </c>
      <c r="I250" s="92"/>
      <c r="J250" s="83" t="s">
        <v>17</v>
      </c>
      <c r="K250" s="83"/>
      <c r="L250" s="89" t="s">
        <v>18</v>
      </c>
      <c r="M250" s="89"/>
      <c r="N250" s="89"/>
      <c r="O250" s="89"/>
      <c r="P250" s="89"/>
      <c r="Q250" s="89"/>
      <c r="R250" s="89"/>
      <c r="S250" s="89"/>
      <c r="T250" s="89" t="s">
        <v>19</v>
      </c>
      <c r="U250" s="89"/>
      <c r="V250" s="89"/>
      <c r="W250" s="89"/>
      <c r="X250" s="89"/>
      <c r="Y250" s="89"/>
      <c r="Z250" s="89"/>
      <c r="AA250" s="89"/>
      <c r="AB250" s="81" t="s">
        <v>20</v>
      </c>
    </row>
    <row r="251" spans="1:28" s="26" customFormat="1" ht="42" x14ac:dyDescent="0.65">
      <c r="A251" s="82"/>
      <c r="B251" s="82" t="s">
        <v>21</v>
      </c>
      <c r="C251" s="82" t="s">
        <v>22</v>
      </c>
      <c r="D251" s="83" t="s">
        <v>21</v>
      </c>
      <c r="E251" s="83" t="s">
        <v>22</v>
      </c>
      <c r="F251" s="83" t="s">
        <v>21</v>
      </c>
      <c r="G251" s="83" t="s">
        <v>22</v>
      </c>
      <c r="H251" s="83" t="s">
        <v>21</v>
      </c>
      <c r="I251" s="83" t="s">
        <v>22</v>
      </c>
      <c r="J251" s="83" t="s">
        <v>21</v>
      </c>
      <c r="K251" s="83" t="s">
        <v>22</v>
      </c>
      <c r="L251" s="89" t="s">
        <v>23</v>
      </c>
      <c r="M251" s="89"/>
      <c r="N251" s="89" t="s">
        <v>24</v>
      </c>
      <c r="O251" s="89"/>
      <c r="P251" s="90" t="s">
        <v>25</v>
      </c>
      <c r="Q251" s="90"/>
      <c r="R251" s="90" t="s">
        <v>26</v>
      </c>
      <c r="S251" s="90"/>
      <c r="T251" s="90" t="s">
        <v>27</v>
      </c>
      <c r="U251" s="90"/>
      <c r="V251" s="90" t="s">
        <v>28</v>
      </c>
      <c r="W251" s="90"/>
      <c r="X251" s="90" t="s">
        <v>29</v>
      </c>
      <c r="Y251" s="90"/>
      <c r="Z251" s="90" t="s">
        <v>30</v>
      </c>
      <c r="AA251" s="90"/>
      <c r="AB251" s="81"/>
    </row>
    <row r="252" spans="1:28" s="26" customFormat="1" ht="93.75" customHeight="1" x14ac:dyDescent="0.65">
      <c r="A252" s="82"/>
      <c r="B252" s="82"/>
      <c r="C252" s="82"/>
      <c r="D252" s="83"/>
      <c r="E252" s="83"/>
      <c r="F252" s="83"/>
      <c r="G252" s="83"/>
      <c r="H252" s="83"/>
      <c r="I252" s="83"/>
      <c r="J252" s="83"/>
      <c r="K252" s="83"/>
      <c r="L252" s="31" t="s">
        <v>21</v>
      </c>
      <c r="M252" s="32" t="s">
        <v>22</v>
      </c>
      <c r="N252" s="32" t="s">
        <v>21</v>
      </c>
      <c r="O252" s="32" t="s">
        <v>22</v>
      </c>
      <c r="P252" s="32" t="s">
        <v>21</v>
      </c>
      <c r="Q252" s="32" t="s">
        <v>22</v>
      </c>
      <c r="R252" s="32" t="s">
        <v>21</v>
      </c>
      <c r="S252" s="32" t="s">
        <v>22</v>
      </c>
      <c r="T252" s="32" t="s">
        <v>21</v>
      </c>
      <c r="U252" s="32" t="s">
        <v>22</v>
      </c>
      <c r="V252" s="32" t="s">
        <v>21</v>
      </c>
      <c r="W252" s="32" t="s">
        <v>22</v>
      </c>
      <c r="X252" s="32" t="s">
        <v>21</v>
      </c>
      <c r="Y252" s="32" t="s">
        <v>22</v>
      </c>
      <c r="Z252" s="32" t="s">
        <v>21</v>
      </c>
      <c r="AA252" s="32" t="s">
        <v>22</v>
      </c>
      <c r="AB252" s="81"/>
    </row>
    <row r="253" spans="1:28" s="26" customFormat="1" ht="40.5" customHeight="1" x14ac:dyDescent="0.65">
      <c r="A253" s="33" t="s">
        <v>90</v>
      </c>
      <c r="B253" s="40">
        <v>25</v>
      </c>
      <c r="C253" s="40">
        <v>25</v>
      </c>
      <c r="D253" s="37">
        <v>0.7</v>
      </c>
      <c r="E253" s="37">
        <v>0.70000000000000007</v>
      </c>
      <c r="F253" s="37">
        <v>5.05</v>
      </c>
      <c r="G253" s="37">
        <v>5.05</v>
      </c>
      <c r="H253" s="37">
        <v>3.4</v>
      </c>
      <c r="I253" s="37">
        <v>3.4</v>
      </c>
      <c r="J253" s="37">
        <v>31</v>
      </c>
      <c r="K253" s="37">
        <v>31</v>
      </c>
      <c r="L253" s="37">
        <v>0.01</v>
      </c>
      <c r="M253" s="37">
        <v>7.4999999999999997E-3</v>
      </c>
      <c r="N253" s="37">
        <v>8.1</v>
      </c>
      <c r="O253" s="37">
        <v>8.1</v>
      </c>
      <c r="P253" s="37">
        <v>0</v>
      </c>
      <c r="Q253" s="37">
        <v>0</v>
      </c>
      <c r="R253" s="37">
        <v>0.12</v>
      </c>
      <c r="S253" s="37">
        <v>0.1</v>
      </c>
      <c r="T253" s="37">
        <v>3</v>
      </c>
      <c r="U253" s="37">
        <v>2.5</v>
      </c>
      <c r="V253" s="37">
        <v>0.13</v>
      </c>
      <c r="W253" s="37">
        <v>0.1125</v>
      </c>
      <c r="X253" s="37">
        <v>6.6</v>
      </c>
      <c r="Y253" s="37">
        <v>5.5000000000000009</v>
      </c>
      <c r="Z253" s="37">
        <v>0.36</v>
      </c>
      <c r="AA253" s="37">
        <v>0.3</v>
      </c>
    </row>
    <row r="254" spans="1:28" s="26" customFormat="1" ht="81" x14ac:dyDescent="0.65">
      <c r="A254" s="33" t="s">
        <v>84</v>
      </c>
      <c r="B254" s="42" t="s">
        <v>80</v>
      </c>
      <c r="C254" s="42" t="s">
        <v>81</v>
      </c>
      <c r="D254" s="35">
        <v>6.32</v>
      </c>
      <c r="E254" s="35">
        <v>7.9</v>
      </c>
      <c r="F254" s="35">
        <v>4.4800000000000004</v>
      </c>
      <c r="G254" s="35">
        <v>5.6</v>
      </c>
      <c r="H254" s="35">
        <v>17.84</v>
      </c>
      <c r="I254" s="35">
        <v>22.3</v>
      </c>
      <c r="J254" s="35">
        <v>173.6</v>
      </c>
      <c r="K254" s="35">
        <v>217</v>
      </c>
      <c r="L254" s="35">
        <v>26.65</v>
      </c>
      <c r="M254" s="37">
        <f>L254/200*250</f>
        <v>33.312499999999993</v>
      </c>
      <c r="N254" s="37">
        <v>0.18</v>
      </c>
      <c r="O254" s="37">
        <f>N254/200*250</f>
        <v>0.22500000000000001</v>
      </c>
      <c r="P254" s="37">
        <v>0.06</v>
      </c>
      <c r="Q254" s="37">
        <f>P254/200*250</f>
        <v>7.4999999999999997E-2</v>
      </c>
      <c r="R254" s="37">
        <v>0</v>
      </c>
      <c r="S254" s="37">
        <f>R254/200*250</f>
        <v>0</v>
      </c>
      <c r="T254" s="37">
        <v>30.46</v>
      </c>
      <c r="U254" s="37">
        <f>T254/200*250</f>
        <v>38.074999999999996</v>
      </c>
      <c r="V254" s="37">
        <v>69.739999999999995</v>
      </c>
      <c r="W254" s="37">
        <f>V254/200*250</f>
        <v>87.174999999999983</v>
      </c>
      <c r="X254" s="37">
        <v>28.24</v>
      </c>
      <c r="Y254" s="37">
        <f>X254/200*250</f>
        <v>35.299999999999997</v>
      </c>
      <c r="Z254" s="37">
        <v>1.62</v>
      </c>
      <c r="AA254" s="37">
        <f>Z254/200*250</f>
        <v>2.0250000000000004</v>
      </c>
      <c r="AB254" s="40">
        <v>139</v>
      </c>
    </row>
    <row r="255" spans="1:28" s="26" customFormat="1" ht="44.25" customHeight="1" x14ac:dyDescent="0.65">
      <c r="A255" s="33" t="s">
        <v>75</v>
      </c>
      <c r="B255" s="42" t="s">
        <v>68</v>
      </c>
      <c r="C255" s="42" t="s">
        <v>68</v>
      </c>
      <c r="D255" s="35">
        <v>11.07</v>
      </c>
      <c r="E255" s="35">
        <v>11.07</v>
      </c>
      <c r="F255" s="35">
        <v>13.17</v>
      </c>
      <c r="G255" s="35">
        <v>13.17</v>
      </c>
      <c r="H255" s="35">
        <v>11.22</v>
      </c>
      <c r="I255" s="35">
        <v>11.22</v>
      </c>
      <c r="J255" s="35">
        <v>209.4</v>
      </c>
      <c r="K255" s="35">
        <v>209.4</v>
      </c>
      <c r="L255" s="35">
        <v>0</v>
      </c>
      <c r="M255" s="37">
        <v>0</v>
      </c>
      <c r="N255" s="37">
        <v>0.26</v>
      </c>
      <c r="O255" s="37">
        <v>0.26</v>
      </c>
      <c r="P255" s="37">
        <v>0.06</v>
      </c>
      <c r="Q255" s="37">
        <v>0.06</v>
      </c>
      <c r="R255" s="37">
        <v>15</v>
      </c>
      <c r="S255" s="37">
        <v>15</v>
      </c>
      <c r="T255" s="37">
        <v>10.199999999999999</v>
      </c>
      <c r="U255" s="37">
        <v>10.199999999999999</v>
      </c>
      <c r="V255" s="37">
        <v>66.48</v>
      </c>
      <c r="W255" s="37">
        <v>66.48</v>
      </c>
      <c r="X255" s="37">
        <v>14.4</v>
      </c>
      <c r="Y255" s="37">
        <v>14.4</v>
      </c>
      <c r="Z255" s="37">
        <v>0.98</v>
      </c>
      <c r="AA255" s="37">
        <v>0.98</v>
      </c>
      <c r="AB255" s="40">
        <v>462</v>
      </c>
    </row>
    <row r="256" spans="1:28" s="26" customFormat="1" ht="42" x14ac:dyDescent="0.65">
      <c r="A256" s="33" t="s">
        <v>40</v>
      </c>
      <c r="B256" s="42">
        <v>150</v>
      </c>
      <c r="C256" s="42">
        <v>180</v>
      </c>
      <c r="D256" s="35">
        <v>5.0999999999999996</v>
      </c>
      <c r="E256" s="35">
        <v>5.0999999999999996</v>
      </c>
      <c r="F256" s="35">
        <v>9.15</v>
      </c>
      <c r="G256" s="35">
        <v>9.15</v>
      </c>
      <c r="H256" s="35">
        <v>34.200000000000003</v>
      </c>
      <c r="I256" s="35">
        <v>34.200000000000003</v>
      </c>
      <c r="J256" s="35">
        <v>244.5</v>
      </c>
      <c r="K256" s="35">
        <v>293.39999999999998</v>
      </c>
      <c r="L256" s="35">
        <v>18.149999999999999</v>
      </c>
      <c r="M256" s="37">
        <f t="shared" ref="M256" si="202">L256</f>
        <v>18.149999999999999</v>
      </c>
      <c r="N256" s="37">
        <v>0.14000000000000001</v>
      </c>
      <c r="O256" s="37">
        <f t="shared" ref="O256" si="203">N256</f>
        <v>0.14000000000000001</v>
      </c>
      <c r="P256" s="37">
        <v>0.11</v>
      </c>
      <c r="Q256" s="37">
        <f t="shared" ref="Q256" si="204">P256</f>
        <v>0.11</v>
      </c>
      <c r="R256" s="37">
        <v>25.5</v>
      </c>
      <c r="S256" s="37">
        <f t="shared" ref="S256" si="205">R256</f>
        <v>25.5</v>
      </c>
      <c r="T256" s="37">
        <v>36.979999999999997</v>
      </c>
      <c r="U256" s="37">
        <f t="shared" ref="U256" si="206">T256</f>
        <v>36.979999999999997</v>
      </c>
      <c r="V256" s="37">
        <v>86.6</v>
      </c>
      <c r="W256" s="37">
        <f t="shared" ref="W256" si="207">V256</f>
        <v>86.6</v>
      </c>
      <c r="X256" s="37">
        <v>27.75</v>
      </c>
      <c r="Y256" s="37">
        <f t="shared" ref="Y256" si="208">X256</f>
        <v>27.75</v>
      </c>
      <c r="Z256" s="37">
        <v>1.01</v>
      </c>
      <c r="AA256" s="37">
        <f t="shared" ref="AA256" si="209">Z256</f>
        <v>1.01</v>
      </c>
      <c r="AB256" s="40">
        <v>520</v>
      </c>
    </row>
    <row r="257" spans="1:28" s="26" customFormat="1" ht="42" x14ac:dyDescent="0.65">
      <c r="A257" s="33" t="s">
        <v>76</v>
      </c>
      <c r="B257" s="42">
        <v>200</v>
      </c>
      <c r="C257" s="42">
        <v>200</v>
      </c>
      <c r="D257" s="35">
        <v>0.2</v>
      </c>
      <c r="E257" s="35">
        <v>0.2</v>
      </c>
      <c r="F257" s="35">
        <v>0</v>
      </c>
      <c r="G257" s="35">
        <v>0</v>
      </c>
      <c r="H257" s="35">
        <v>35.799999999999997</v>
      </c>
      <c r="I257" s="35">
        <v>35.799999999999997</v>
      </c>
      <c r="J257" s="35">
        <v>142</v>
      </c>
      <c r="K257" s="35">
        <v>142</v>
      </c>
      <c r="L257" s="35">
        <v>3.2</v>
      </c>
      <c r="M257" s="37">
        <v>3.2</v>
      </c>
      <c r="N257" s="37">
        <v>0.06</v>
      </c>
      <c r="O257" s="37">
        <v>0.06</v>
      </c>
      <c r="P257" s="37">
        <v>0</v>
      </c>
      <c r="Q257" s="37">
        <v>0</v>
      </c>
      <c r="R257" s="37">
        <v>0</v>
      </c>
      <c r="S257" s="37">
        <v>0</v>
      </c>
      <c r="T257" s="37">
        <v>14.22</v>
      </c>
      <c r="U257" s="37">
        <v>14.22</v>
      </c>
      <c r="V257" s="37">
        <v>2.14</v>
      </c>
      <c r="W257" s="37">
        <v>2.14</v>
      </c>
      <c r="X257" s="37">
        <v>4.1399999999999997</v>
      </c>
      <c r="Y257" s="37">
        <v>4.1399999999999997</v>
      </c>
      <c r="Z257" s="37">
        <v>0.48</v>
      </c>
      <c r="AA257" s="37">
        <v>0.48</v>
      </c>
      <c r="AB257" s="34">
        <v>631</v>
      </c>
    </row>
    <row r="258" spans="1:28" s="45" customFormat="1" ht="95.25" customHeight="1" x14ac:dyDescent="0.55000000000000004">
      <c r="A258" s="43" t="s">
        <v>95</v>
      </c>
      <c r="B258" s="40">
        <v>30</v>
      </c>
      <c r="C258" s="40">
        <v>30</v>
      </c>
      <c r="D258" s="37">
        <v>9.5</v>
      </c>
      <c r="E258" s="37">
        <v>9.5</v>
      </c>
      <c r="F258" s="37">
        <v>7.75</v>
      </c>
      <c r="G258" s="37">
        <v>7.75</v>
      </c>
      <c r="H258" s="37">
        <v>30.45</v>
      </c>
      <c r="I258" s="37">
        <v>30.45</v>
      </c>
      <c r="J258" s="35">
        <v>264</v>
      </c>
      <c r="K258" s="35">
        <v>264</v>
      </c>
      <c r="L258" s="35">
        <v>0.03</v>
      </c>
      <c r="M258" s="35">
        <v>0.03</v>
      </c>
      <c r="N258" s="35">
        <v>0.98</v>
      </c>
      <c r="O258" s="35">
        <v>0.98</v>
      </c>
      <c r="P258" s="35">
        <v>0.03</v>
      </c>
      <c r="Q258" s="35">
        <v>0.03</v>
      </c>
      <c r="R258" s="35">
        <v>0</v>
      </c>
      <c r="S258" s="35">
        <v>0</v>
      </c>
      <c r="T258" s="35">
        <v>90.8</v>
      </c>
      <c r="U258" s="35">
        <v>90.8</v>
      </c>
      <c r="V258" s="35">
        <v>0.37</v>
      </c>
      <c r="W258" s="35">
        <v>0.37</v>
      </c>
      <c r="X258" s="35">
        <v>0</v>
      </c>
      <c r="Y258" s="35">
        <v>0</v>
      </c>
      <c r="Z258" s="35">
        <v>0</v>
      </c>
      <c r="AA258" s="35">
        <v>0</v>
      </c>
      <c r="AB258" s="44"/>
    </row>
    <row r="259" spans="1:28" s="26" customFormat="1" ht="42" x14ac:dyDescent="0.65">
      <c r="A259" s="33" t="s">
        <v>41</v>
      </c>
      <c r="B259" s="42">
        <v>32.5</v>
      </c>
      <c r="C259" s="42">
        <v>32.5</v>
      </c>
      <c r="D259" s="35">
        <v>2.5024999999999999</v>
      </c>
      <c r="E259" s="35">
        <v>2.5024999999999999</v>
      </c>
      <c r="F259" s="35">
        <v>0.45500000000000002</v>
      </c>
      <c r="G259" s="35">
        <v>0.45500000000000002</v>
      </c>
      <c r="H259" s="35">
        <v>12.2525</v>
      </c>
      <c r="I259" s="35">
        <v>12.2525</v>
      </c>
      <c r="J259" s="35">
        <v>13.22</v>
      </c>
      <c r="K259" s="35">
        <v>13.22</v>
      </c>
      <c r="L259" s="35">
        <v>0</v>
      </c>
      <c r="M259" s="37">
        <v>0</v>
      </c>
      <c r="N259" s="37">
        <v>0.03</v>
      </c>
      <c r="O259" s="37">
        <v>0.03</v>
      </c>
      <c r="P259" s="37">
        <v>0</v>
      </c>
      <c r="Q259" s="37">
        <v>0</v>
      </c>
      <c r="R259" s="37">
        <v>0</v>
      </c>
      <c r="S259" s="37">
        <v>0</v>
      </c>
      <c r="T259" s="37">
        <v>11.62</v>
      </c>
      <c r="U259" s="37">
        <v>11.62</v>
      </c>
      <c r="V259" s="37">
        <v>22.86</v>
      </c>
      <c r="W259" s="37">
        <v>22.86</v>
      </c>
      <c r="X259" s="37">
        <v>20.420000000000002</v>
      </c>
      <c r="Y259" s="37">
        <v>20.420000000000002</v>
      </c>
      <c r="Z259" s="37">
        <v>1.58</v>
      </c>
      <c r="AA259" s="37">
        <v>1.58</v>
      </c>
      <c r="AB259" s="40" t="s">
        <v>34</v>
      </c>
    </row>
    <row r="260" spans="1:28" s="26" customFormat="1" ht="42" x14ac:dyDescent="0.65">
      <c r="A260" s="46" t="s">
        <v>35</v>
      </c>
      <c r="B260" s="42">
        <f>25+206+90+150+200+32.5</f>
        <v>703.5</v>
      </c>
      <c r="C260" s="42">
        <f>703.5+50</f>
        <v>753.5</v>
      </c>
      <c r="D260" s="35">
        <f t="shared" ref="D260:AA260" si="210">SUM(D253:D259)</f>
        <v>35.392499999999998</v>
      </c>
      <c r="E260" s="35">
        <f t="shared" si="210"/>
        <v>36.972499999999997</v>
      </c>
      <c r="F260" s="35">
        <f t="shared" si="210"/>
        <v>40.055</v>
      </c>
      <c r="G260" s="35">
        <f t="shared" si="210"/>
        <v>41.174999999999997</v>
      </c>
      <c r="H260" s="35">
        <f t="shared" si="210"/>
        <v>145.16249999999999</v>
      </c>
      <c r="I260" s="35">
        <f t="shared" si="210"/>
        <v>149.6225</v>
      </c>
      <c r="J260" s="35">
        <f t="shared" si="210"/>
        <v>1077.72</v>
      </c>
      <c r="K260" s="35">
        <f t="shared" si="210"/>
        <v>1170.02</v>
      </c>
      <c r="L260" s="35">
        <f t="shared" si="210"/>
        <v>48.040000000000006</v>
      </c>
      <c r="M260" s="37">
        <f t="shared" si="210"/>
        <v>54.699999999999996</v>
      </c>
      <c r="N260" s="37">
        <f t="shared" si="210"/>
        <v>9.75</v>
      </c>
      <c r="O260" s="37">
        <f t="shared" si="210"/>
        <v>9.7949999999999999</v>
      </c>
      <c r="P260" s="37">
        <f t="shared" si="210"/>
        <v>0.26</v>
      </c>
      <c r="Q260" s="37">
        <f t="shared" si="210"/>
        <v>0.27500000000000002</v>
      </c>
      <c r="R260" s="37">
        <f t="shared" si="210"/>
        <v>40.619999999999997</v>
      </c>
      <c r="S260" s="37">
        <f t="shared" si="210"/>
        <v>40.6</v>
      </c>
      <c r="T260" s="37">
        <f t="shared" si="210"/>
        <v>197.27999999999997</v>
      </c>
      <c r="U260" s="37">
        <f t="shared" si="210"/>
        <v>204.39499999999998</v>
      </c>
      <c r="V260" s="37">
        <f t="shared" si="210"/>
        <v>248.32</v>
      </c>
      <c r="W260" s="37">
        <f t="shared" si="210"/>
        <v>265.73749999999995</v>
      </c>
      <c r="X260" s="37">
        <f t="shared" si="210"/>
        <v>101.55</v>
      </c>
      <c r="Y260" s="37">
        <f t="shared" si="210"/>
        <v>107.50999999999999</v>
      </c>
      <c r="Z260" s="37">
        <f t="shared" si="210"/>
        <v>6.0299999999999994</v>
      </c>
      <c r="AA260" s="37">
        <f t="shared" si="210"/>
        <v>6.375</v>
      </c>
      <c r="AB260" s="37"/>
    </row>
    <row r="261" spans="1:28" s="26" customFormat="1" ht="42" x14ac:dyDescent="0.65">
      <c r="A261" s="46" t="s">
        <v>42</v>
      </c>
      <c r="B261" s="42">
        <f>703.5+388</f>
        <v>1091.5</v>
      </c>
      <c r="C261" s="42">
        <f>753.5+388</f>
        <v>1141.5</v>
      </c>
      <c r="D261" s="35">
        <f t="shared" ref="D261:AA261" si="211">D260+D247</f>
        <v>41.432499999999997</v>
      </c>
      <c r="E261" s="35">
        <f t="shared" si="211"/>
        <v>43.012499999999996</v>
      </c>
      <c r="F261" s="35">
        <f t="shared" si="211"/>
        <v>47.704999999999998</v>
      </c>
      <c r="G261" s="35">
        <f t="shared" si="211"/>
        <v>48.824999999999996</v>
      </c>
      <c r="H261" s="35">
        <f t="shared" si="211"/>
        <v>196.05250000000001</v>
      </c>
      <c r="I261" s="35">
        <f t="shared" si="211"/>
        <v>200.51249999999999</v>
      </c>
      <c r="J261" s="35">
        <f t="shared" si="211"/>
        <v>1369.12</v>
      </c>
      <c r="K261" s="35">
        <f t="shared" si="211"/>
        <v>1461.42</v>
      </c>
      <c r="L261" s="35">
        <f t="shared" si="211"/>
        <v>48.060000000000009</v>
      </c>
      <c r="M261" s="37">
        <f t="shared" si="211"/>
        <v>54.72</v>
      </c>
      <c r="N261" s="37">
        <f t="shared" si="211"/>
        <v>9.93</v>
      </c>
      <c r="O261" s="37">
        <f t="shared" si="211"/>
        <v>9.9749999999999996</v>
      </c>
      <c r="P261" s="37">
        <f t="shared" si="211"/>
        <v>0.37</v>
      </c>
      <c r="Q261" s="37">
        <f t="shared" si="211"/>
        <v>0.38500000000000001</v>
      </c>
      <c r="R261" s="37">
        <f t="shared" si="211"/>
        <v>60.62</v>
      </c>
      <c r="S261" s="37">
        <f t="shared" si="211"/>
        <v>60.6</v>
      </c>
      <c r="T261" s="37">
        <f t="shared" si="211"/>
        <v>216.30999999999997</v>
      </c>
      <c r="U261" s="37">
        <f t="shared" si="211"/>
        <v>223.42499999999998</v>
      </c>
      <c r="V261" s="37">
        <f t="shared" si="211"/>
        <v>343.06</v>
      </c>
      <c r="W261" s="37">
        <f t="shared" si="211"/>
        <v>360.47749999999996</v>
      </c>
      <c r="X261" s="37">
        <f t="shared" si="211"/>
        <v>143.37</v>
      </c>
      <c r="Y261" s="37">
        <f t="shared" si="211"/>
        <v>149.32999999999998</v>
      </c>
      <c r="Z261" s="37">
        <f t="shared" si="211"/>
        <v>8.0499999999999989</v>
      </c>
      <c r="AA261" s="37">
        <f t="shared" si="211"/>
        <v>8.3949999999999996</v>
      </c>
      <c r="AB261" s="47"/>
    </row>
    <row r="262" spans="1:28" ht="36" x14ac:dyDescent="0.5500000000000000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</sheetData>
  <mergeCells count="554">
    <mergeCell ref="T250:AA250"/>
    <mergeCell ref="AB250:AB252"/>
    <mergeCell ref="B251:B252"/>
    <mergeCell ref="C251:C252"/>
    <mergeCell ref="D251:D252"/>
    <mergeCell ref="E251:E252"/>
    <mergeCell ref="F251:F252"/>
    <mergeCell ref="G251:G252"/>
    <mergeCell ref="P251:Q251"/>
    <mergeCell ref="R251:S251"/>
    <mergeCell ref="T251:U251"/>
    <mergeCell ref="V251:W251"/>
    <mergeCell ref="X251:Y251"/>
    <mergeCell ref="Z251:AA251"/>
    <mergeCell ref="H251:H252"/>
    <mergeCell ref="I251:I252"/>
    <mergeCell ref="J251:J252"/>
    <mergeCell ref="K251:K252"/>
    <mergeCell ref="L251:M251"/>
    <mergeCell ref="N251:O251"/>
    <mergeCell ref="A250:A252"/>
    <mergeCell ref="B250:C250"/>
    <mergeCell ref="D250:E250"/>
    <mergeCell ref="F250:G250"/>
    <mergeCell ref="H250:I250"/>
    <mergeCell ref="J242:J243"/>
    <mergeCell ref="K242:K243"/>
    <mergeCell ref="L242:M242"/>
    <mergeCell ref="N242:O242"/>
    <mergeCell ref="J250:K250"/>
    <mergeCell ref="L250:S250"/>
    <mergeCell ref="A241:A243"/>
    <mergeCell ref="T241:AA241"/>
    <mergeCell ref="AB241:AB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T242:U242"/>
    <mergeCell ref="V242:W242"/>
    <mergeCell ref="X242:Y242"/>
    <mergeCell ref="Z242:AA242"/>
    <mergeCell ref="P242:Q242"/>
    <mergeCell ref="R242:S242"/>
    <mergeCell ref="B241:C241"/>
    <mergeCell ref="D241:E241"/>
    <mergeCell ref="F241:G241"/>
    <mergeCell ref="H241:I241"/>
    <mergeCell ref="J241:K241"/>
    <mergeCell ref="L241:S241"/>
    <mergeCell ref="AB227:AB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X228:Y228"/>
    <mergeCell ref="Z228:AA228"/>
    <mergeCell ref="T228:U228"/>
    <mergeCell ref="V228:W228"/>
    <mergeCell ref="A227:A229"/>
    <mergeCell ref="B227:C227"/>
    <mergeCell ref="D227:E227"/>
    <mergeCell ref="F227:G227"/>
    <mergeCell ref="H227:I227"/>
    <mergeCell ref="J227:K227"/>
    <mergeCell ref="L227:S227"/>
    <mergeCell ref="T227:AA227"/>
    <mergeCell ref="K228:K229"/>
    <mergeCell ref="L228:M228"/>
    <mergeCell ref="N228:O228"/>
    <mergeCell ref="P228:Q228"/>
    <mergeCell ref="R228:S228"/>
    <mergeCell ref="T218:AA218"/>
    <mergeCell ref="AB218:AB220"/>
    <mergeCell ref="B219:B220"/>
    <mergeCell ref="C219:C220"/>
    <mergeCell ref="D219:D220"/>
    <mergeCell ref="E219:E220"/>
    <mergeCell ref="F219:F220"/>
    <mergeCell ref="G219:G220"/>
    <mergeCell ref="P219:Q219"/>
    <mergeCell ref="R219:S219"/>
    <mergeCell ref="T219:U219"/>
    <mergeCell ref="V219:W219"/>
    <mergeCell ref="X219:Y219"/>
    <mergeCell ref="Z219:AA219"/>
    <mergeCell ref="H219:H220"/>
    <mergeCell ref="I219:I220"/>
    <mergeCell ref="J219:J220"/>
    <mergeCell ref="K219:K220"/>
    <mergeCell ref="L219:M219"/>
    <mergeCell ref="N219:O219"/>
    <mergeCell ref="A218:A220"/>
    <mergeCell ref="B218:C218"/>
    <mergeCell ref="D218:E218"/>
    <mergeCell ref="F218:G218"/>
    <mergeCell ref="H218:I218"/>
    <mergeCell ref="J204:J205"/>
    <mergeCell ref="K204:K205"/>
    <mergeCell ref="L204:M204"/>
    <mergeCell ref="N204:O204"/>
    <mergeCell ref="J218:K218"/>
    <mergeCell ref="L218:S218"/>
    <mergeCell ref="A203:A205"/>
    <mergeCell ref="T203:AA203"/>
    <mergeCell ref="AB203:AB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T204:U204"/>
    <mergeCell ref="V204:W204"/>
    <mergeCell ref="X204:Y204"/>
    <mergeCell ref="Z204:AA204"/>
    <mergeCell ref="P204:Q204"/>
    <mergeCell ref="R204:S204"/>
    <mergeCell ref="B203:C203"/>
    <mergeCell ref="D203:E203"/>
    <mergeCell ref="F203:G203"/>
    <mergeCell ref="H203:I203"/>
    <mergeCell ref="J203:K203"/>
    <mergeCell ref="L203:S203"/>
    <mergeCell ref="AB194:AB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X195:Y195"/>
    <mergeCell ref="Z195:AA195"/>
    <mergeCell ref="T195:U195"/>
    <mergeCell ref="V195:W195"/>
    <mergeCell ref="A194:A196"/>
    <mergeCell ref="B194:C194"/>
    <mergeCell ref="D194:E194"/>
    <mergeCell ref="F194:G194"/>
    <mergeCell ref="H194:I194"/>
    <mergeCell ref="J194:K194"/>
    <mergeCell ref="L194:S194"/>
    <mergeCell ref="T194:AA194"/>
    <mergeCell ref="K195:K196"/>
    <mergeCell ref="L195:M195"/>
    <mergeCell ref="N195:O195"/>
    <mergeCell ref="P195:Q195"/>
    <mergeCell ref="R195:S195"/>
    <mergeCell ref="T179:AA179"/>
    <mergeCell ref="AB179:AB181"/>
    <mergeCell ref="B180:B181"/>
    <mergeCell ref="C180:C181"/>
    <mergeCell ref="D180:D181"/>
    <mergeCell ref="E180:E181"/>
    <mergeCell ref="F180:F181"/>
    <mergeCell ref="G180:G181"/>
    <mergeCell ref="P180:Q180"/>
    <mergeCell ref="R180:S180"/>
    <mergeCell ref="T180:U180"/>
    <mergeCell ref="V180:W180"/>
    <mergeCell ref="X180:Y180"/>
    <mergeCell ref="Z180:AA180"/>
    <mergeCell ref="H180:H181"/>
    <mergeCell ref="I180:I181"/>
    <mergeCell ref="J180:J181"/>
    <mergeCell ref="K180:K181"/>
    <mergeCell ref="L180:M180"/>
    <mergeCell ref="N180:O180"/>
    <mergeCell ref="A179:A181"/>
    <mergeCell ref="B179:C179"/>
    <mergeCell ref="D179:E179"/>
    <mergeCell ref="F179:G179"/>
    <mergeCell ref="H179:I179"/>
    <mergeCell ref="J171:J172"/>
    <mergeCell ref="K171:K172"/>
    <mergeCell ref="L171:M171"/>
    <mergeCell ref="N171:O171"/>
    <mergeCell ref="J179:K179"/>
    <mergeCell ref="L179:S179"/>
    <mergeCell ref="A170:A172"/>
    <mergeCell ref="T170:AA170"/>
    <mergeCell ref="AB170:AB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T171:U171"/>
    <mergeCell ref="V171:W171"/>
    <mergeCell ref="X171:Y171"/>
    <mergeCell ref="Z171:AA171"/>
    <mergeCell ref="P171:Q171"/>
    <mergeCell ref="R171:S171"/>
    <mergeCell ref="B170:C170"/>
    <mergeCell ref="D170:E170"/>
    <mergeCell ref="F170:G170"/>
    <mergeCell ref="H170:I170"/>
    <mergeCell ref="J170:K170"/>
    <mergeCell ref="L170:S170"/>
    <mergeCell ref="AB154:AB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X155:Y155"/>
    <mergeCell ref="Z155:AA155"/>
    <mergeCell ref="T155:U155"/>
    <mergeCell ref="V155:W155"/>
    <mergeCell ref="A154:A156"/>
    <mergeCell ref="B154:C154"/>
    <mergeCell ref="D154:E154"/>
    <mergeCell ref="F154:G154"/>
    <mergeCell ref="H154:I154"/>
    <mergeCell ref="J154:K154"/>
    <mergeCell ref="L154:S154"/>
    <mergeCell ref="T154:AA154"/>
    <mergeCell ref="K155:K156"/>
    <mergeCell ref="L155:M155"/>
    <mergeCell ref="N155:O155"/>
    <mergeCell ref="P155:Q155"/>
    <mergeCell ref="R155:S155"/>
    <mergeCell ref="T145:AA145"/>
    <mergeCell ref="AB145:AB147"/>
    <mergeCell ref="B146:B147"/>
    <mergeCell ref="C146:C147"/>
    <mergeCell ref="D146:D147"/>
    <mergeCell ref="E146:E147"/>
    <mergeCell ref="F146:F147"/>
    <mergeCell ref="G146:G147"/>
    <mergeCell ref="P146:Q146"/>
    <mergeCell ref="R146:S146"/>
    <mergeCell ref="T146:U146"/>
    <mergeCell ref="V146:W146"/>
    <mergeCell ref="X146:Y146"/>
    <mergeCell ref="Z146:AA146"/>
    <mergeCell ref="H146:H147"/>
    <mergeCell ref="I146:I147"/>
    <mergeCell ref="J146:J147"/>
    <mergeCell ref="K146:K147"/>
    <mergeCell ref="L146:M146"/>
    <mergeCell ref="N146:O146"/>
    <mergeCell ref="A145:A147"/>
    <mergeCell ref="B145:C145"/>
    <mergeCell ref="D145:E145"/>
    <mergeCell ref="F145:G145"/>
    <mergeCell ref="H145:I145"/>
    <mergeCell ref="J129:J130"/>
    <mergeCell ref="K129:K130"/>
    <mergeCell ref="L129:M129"/>
    <mergeCell ref="N129:O129"/>
    <mergeCell ref="J145:K145"/>
    <mergeCell ref="L145:S145"/>
    <mergeCell ref="A128:A130"/>
    <mergeCell ref="T128:AA128"/>
    <mergeCell ref="AB128:AB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T129:U129"/>
    <mergeCell ref="V129:W129"/>
    <mergeCell ref="X129:Y129"/>
    <mergeCell ref="Z129:AA129"/>
    <mergeCell ref="P129:Q129"/>
    <mergeCell ref="R129:S129"/>
    <mergeCell ref="B128:C128"/>
    <mergeCell ref="D128:E128"/>
    <mergeCell ref="F128:G128"/>
    <mergeCell ref="H128:I128"/>
    <mergeCell ref="J128:K128"/>
    <mergeCell ref="L128:S128"/>
    <mergeCell ref="AB118:AB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X119:Y119"/>
    <mergeCell ref="Z119:AA119"/>
    <mergeCell ref="T119:U119"/>
    <mergeCell ref="V119:W119"/>
    <mergeCell ref="A118:A120"/>
    <mergeCell ref="B118:C118"/>
    <mergeCell ref="D118:E118"/>
    <mergeCell ref="F118:G118"/>
    <mergeCell ref="H118:I118"/>
    <mergeCell ref="J118:K118"/>
    <mergeCell ref="L118:S118"/>
    <mergeCell ref="T118:AA118"/>
    <mergeCell ref="K119:K120"/>
    <mergeCell ref="L119:M119"/>
    <mergeCell ref="N119:O119"/>
    <mergeCell ref="P119:Q119"/>
    <mergeCell ref="R119:S119"/>
    <mergeCell ref="T103:AA103"/>
    <mergeCell ref="AB103:AB105"/>
    <mergeCell ref="B104:B105"/>
    <mergeCell ref="C104:C105"/>
    <mergeCell ref="D104:D105"/>
    <mergeCell ref="E104:E105"/>
    <mergeCell ref="F104:F105"/>
    <mergeCell ref="G104:G105"/>
    <mergeCell ref="P104:Q104"/>
    <mergeCell ref="R104:S104"/>
    <mergeCell ref="T104:U104"/>
    <mergeCell ref="V104:W104"/>
    <mergeCell ref="X104:Y104"/>
    <mergeCell ref="Z104:AA104"/>
    <mergeCell ref="H104:H105"/>
    <mergeCell ref="I104:I105"/>
    <mergeCell ref="J104:J105"/>
    <mergeCell ref="K104:K105"/>
    <mergeCell ref="L104:M104"/>
    <mergeCell ref="N104:O104"/>
    <mergeCell ref="A103:A105"/>
    <mergeCell ref="B103:C103"/>
    <mergeCell ref="D103:E103"/>
    <mergeCell ref="F103:G103"/>
    <mergeCell ref="H103:I103"/>
    <mergeCell ref="J94:J95"/>
    <mergeCell ref="K94:K95"/>
    <mergeCell ref="L94:M94"/>
    <mergeCell ref="N94:O94"/>
    <mergeCell ref="J103:K103"/>
    <mergeCell ref="L103:S103"/>
    <mergeCell ref="A93:A95"/>
    <mergeCell ref="T93:AA93"/>
    <mergeCell ref="AB93:AB95"/>
    <mergeCell ref="B94:B95"/>
    <mergeCell ref="C94:C95"/>
    <mergeCell ref="D94:D95"/>
    <mergeCell ref="E94:E95"/>
    <mergeCell ref="F94:F95"/>
    <mergeCell ref="G94:G95"/>
    <mergeCell ref="H94:H95"/>
    <mergeCell ref="I94:I95"/>
    <mergeCell ref="T94:U94"/>
    <mergeCell ref="V94:W94"/>
    <mergeCell ref="X94:Y94"/>
    <mergeCell ref="Z94:AA94"/>
    <mergeCell ref="P94:Q94"/>
    <mergeCell ref="R94:S94"/>
    <mergeCell ref="B93:C93"/>
    <mergeCell ref="D93:E93"/>
    <mergeCell ref="F93:G93"/>
    <mergeCell ref="H93:I93"/>
    <mergeCell ref="J93:K93"/>
    <mergeCell ref="L93:S93"/>
    <mergeCell ref="AB78:AB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X79:Y79"/>
    <mergeCell ref="Z79:AA79"/>
    <mergeCell ref="T79:U79"/>
    <mergeCell ref="V79:W79"/>
    <mergeCell ref="A78:A80"/>
    <mergeCell ref="B78:C78"/>
    <mergeCell ref="D78:E78"/>
    <mergeCell ref="F78:G78"/>
    <mergeCell ref="H78:I78"/>
    <mergeCell ref="J78:K78"/>
    <mergeCell ref="L78:S78"/>
    <mergeCell ref="T78:AA78"/>
    <mergeCell ref="K79:K80"/>
    <mergeCell ref="L79:M79"/>
    <mergeCell ref="N79:O79"/>
    <mergeCell ref="P79:Q79"/>
    <mergeCell ref="R79:S79"/>
    <mergeCell ref="T69:AA69"/>
    <mergeCell ref="AB69:AB71"/>
    <mergeCell ref="B70:B71"/>
    <mergeCell ref="C70:C71"/>
    <mergeCell ref="D70:D71"/>
    <mergeCell ref="E70:E71"/>
    <mergeCell ref="F70:F71"/>
    <mergeCell ref="G70:G71"/>
    <mergeCell ref="P70:Q70"/>
    <mergeCell ref="R70:S70"/>
    <mergeCell ref="T70:U70"/>
    <mergeCell ref="V70:W70"/>
    <mergeCell ref="X70:Y70"/>
    <mergeCell ref="Z70:AA70"/>
    <mergeCell ref="H70:H71"/>
    <mergeCell ref="I70:I71"/>
    <mergeCell ref="J70:J71"/>
    <mergeCell ref="K70:K71"/>
    <mergeCell ref="L70:M70"/>
    <mergeCell ref="N70:O70"/>
    <mergeCell ref="A69:A71"/>
    <mergeCell ref="B69:C69"/>
    <mergeCell ref="D69:E69"/>
    <mergeCell ref="F69:G69"/>
    <mergeCell ref="H69:I69"/>
    <mergeCell ref="J54:J55"/>
    <mergeCell ref="K54:K55"/>
    <mergeCell ref="L54:M54"/>
    <mergeCell ref="N54:O54"/>
    <mergeCell ref="J69:K69"/>
    <mergeCell ref="L69:S69"/>
    <mergeCell ref="A53:A55"/>
    <mergeCell ref="T53:AA53"/>
    <mergeCell ref="AB53:AB55"/>
    <mergeCell ref="B54:B55"/>
    <mergeCell ref="C54:C55"/>
    <mergeCell ref="D54:D55"/>
    <mergeCell ref="E54:E55"/>
    <mergeCell ref="F54:F55"/>
    <mergeCell ref="G54:G55"/>
    <mergeCell ref="H54:H55"/>
    <mergeCell ref="I54:I55"/>
    <mergeCell ref="T54:U54"/>
    <mergeCell ref="V54:W54"/>
    <mergeCell ref="X54:Y54"/>
    <mergeCell ref="Z54:AA54"/>
    <mergeCell ref="P54:Q54"/>
    <mergeCell ref="R54:S54"/>
    <mergeCell ref="B53:C53"/>
    <mergeCell ref="D53:E53"/>
    <mergeCell ref="F53:G53"/>
    <mergeCell ref="H53:I53"/>
    <mergeCell ref="J53:K53"/>
    <mergeCell ref="L53:S53"/>
    <mergeCell ref="AB44:AB46"/>
    <mergeCell ref="B45:B46"/>
    <mergeCell ref="C45:C46"/>
    <mergeCell ref="D45:D46"/>
    <mergeCell ref="E45:E46"/>
    <mergeCell ref="F45:F46"/>
    <mergeCell ref="G45:G46"/>
    <mergeCell ref="H45:H46"/>
    <mergeCell ref="B44:C44"/>
    <mergeCell ref="D44:E44"/>
    <mergeCell ref="F44:G44"/>
    <mergeCell ref="H44:I44"/>
    <mergeCell ref="J44:K44"/>
    <mergeCell ref="I45:I46"/>
    <mergeCell ref="J45:J46"/>
    <mergeCell ref="K45:K46"/>
    <mergeCell ref="X45:Y45"/>
    <mergeCell ref="Z45:AA45"/>
    <mergeCell ref="T45:U45"/>
    <mergeCell ref="V45:W45"/>
    <mergeCell ref="R20:S20"/>
    <mergeCell ref="T20:U20"/>
    <mergeCell ref="L29:S29"/>
    <mergeCell ref="T29:AA29"/>
    <mergeCell ref="L45:M45"/>
    <mergeCell ref="N45:O45"/>
    <mergeCell ref="P45:Q45"/>
    <mergeCell ref="R45:S45"/>
    <mergeCell ref="A44:A46"/>
    <mergeCell ref="P30:Q30"/>
    <mergeCell ref="L44:S44"/>
    <mergeCell ref="T44:AA44"/>
    <mergeCell ref="A29:A31"/>
    <mergeCell ref="K20:K21"/>
    <mergeCell ref="L20:M20"/>
    <mergeCell ref="N20:O20"/>
    <mergeCell ref="AB29:AB31"/>
    <mergeCell ref="B30:B31"/>
    <mergeCell ref="C30:C31"/>
    <mergeCell ref="D30:D31"/>
    <mergeCell ref="E30:E31"/>
    <mergeCell ref="F30:F31"/>
    <mergeCell ref="G30:G31"/>
    <mergeCell ref="H30:H31"/>
    <mergeCell ref="R30:S30"/>
    <mergeCell ref="T30:U30"/>
    <mergeCell ref="V30:W30"/>
    <mergeCell ref="X30:Y30"/>
    <mergeCell ref="Z30:AA30"/>
    <mergeCell ref="I30:I31"/>
    <mergeCell ref="J30:J31"/>
    <mergeCell ref="K30:K31"/>
    <mergeCell ref="L30:M30"/>
    <mergeCell ref="N30:O30"/>
    <mergeCell ref="B29:C29"/>
    <mergeCell ref="D29:E29"/>
    <mergeCell ref="F29:G29"/>
    <mergeCell ref="H29:I29"/>
    <mergeCell ref="J29:K29"/>
    <mergeCell ref="A13:AB13"/>
    <mergeCell ref="A15:AB15"/>
    <mergeCell ref="A19:A21"/>
    <mergeCell ref="B19:C19"/>
    <mergeCell ref="D19:E19"/>
    <mergeCell ref="F19:G19"/>
    <mergeCell ref="H19:I19"/>
    <mergeCell ref="J19:K19"/>
    <mergeCell ref="L19:S19"/>
    <mergeCell ref="T19:AA19"/>
    <mergeCell ref="AB19:AB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V20:W20"/>
    <mergeCell ref="X20:Y20"/>
    <mergeCell ref="Z20:AA20"/>
    <mergeCell ref="P20:Q20"/>
    <mergeCell ref="L9:P9"/>
    <mergeCell ref="Z9:AB9"/>
    <mergeCell ref="L10:P10"/>
    <mergeCell ref="Z10:AB10"/>
    <mergeCell ref="L11:P11"/>
    <mergeCell ref="Z11:AB11"/>
    <mergeCell ref="L4:P4"/>
    <mergeCell ref="Z4:AB4"/>
    <mergeCell ref="L5:P5"/>
    <mergeCell ref="Z5:AB5"/>
    <mergeCell ref="L6:P6"/>
    <mergeCell ref="Z6:AB6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rowBreaks count="5" manualBreakCount="5">
    <brk id="41" max="16383" man="1"/>
    <brk id="89" max="16383" man="1"/>
    <brk id="140" max="16383" man="1"/>
    <brk id="166" max="16383" man="1"/>
    <brk id="2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C13"/>
  <sheetViews>
    <sheetView workbookViewId="0">
      <selection activeCell="L4" sqref="L4"/>
    </sheetView>
  </sheetViews>
  <sheetFormatPr defaultRowHeight="15" x14ac:dyDescent="0.25"/>
  <sheetData>
    <row r="13" spans="2:29" ht="195" customHeight="1" x14ac:dyDescent="0.25">
      <c r="B13" s="96" t="s">
        <v>97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</sheetData>
  <mergeCells count="1">
    <mergeCell ref="B13:A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2023-08-28T12:45:09Z</dcterms:modified>
</cp:coreProperties>
</file>